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<sst xmlns="http://schemas.openxmlformats.org/spreadsheetml/2006/main" count="1706" uniqueCount="256">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</sst>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1008399.76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254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244</v>
      </c>
      <c r="U3" s="385" t="s">
        <v>252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249</v>
      </c>
      <c r="F4" s="368" t="s">
        <v>33</v>
      </c>
      <c r="G4" s="356" t="s">
        <v>250</v>
      </c>
      <c r="H4" s="370" t="s">
        <v>251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255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253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984957.67</v>
      </c>
      <c r="G8" s="151">
        <f>F8-E8</f>
        <v>-79586.93000000005</v>
      </c>
      <c r="H8" s="152">
        <f>F8/E8*100</f>
        <v>92.52385198327998</v>
      </c>
      <c r="I8" s="153">
        <f aca="true" t="shared" si="0" ref="I8:I40">F8-D8</f>
        <v>-313493.43000000005</v>
      </c>
      <c r="J8" s="153">
        <f aca="true" t="shared" si="1" ref="J8:J39">F8/D8*100</f>
        <v>75.85635454427202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187338.92000000004</v>
      </c>
      <c r="S8" s="205">
        <f aca="true" t="shared" si="5" ref="S8:S20">F8/Q8</f>
        <v>1.2348727634599863</v>
      </c>
      <c r="T8" s="151">
        <f>T9+T15+T18+T19+T23+T17</f>
        <v>117913</v>
      </c>
      <c r="U8" s="151">
        <f>U9+U15+U18+U19+U23+U17</f>
        <v>46725.83</v>
      </c>
      <c r="V8" s="151">
        <f>U8-T8</f>
        <v>-71187.17</v>
      </c>
      <c r="W8" s="151">
        <f aca="true" t="shared" si="6" ref="W8:W16">U8/T8*100</f>
        <v>39.627377812454945</v>
      </c>
      <c r="X8" s="15">
        <f>X9+X15+X18+X19+X23</f>
        <v>102514</v>
      </c>
      <c r="Y8" s="15">
        <f>U8-X8</f>
        <v>-55788.17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569845.42</v>
      </c>
      <c r="G9" s="150">
        <f>F9-E9</f>
        <v>-43794.57999999996</v>
      </c>
      <c r="H9" s="157">
        <f>F9/E9*100</f>
        <v>92.86314777393912</v>
      </c>
      <c r="I9" s="158">
        <f t="shared" si="0"/>
        <v>-196799.57999999996</v>
      </c>
      <c r="J9" s="158">
        <f t="shared" si="1"/>
        <v>74.32976410202897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138562.63000000006</v>
      </c>
      <c r="S9" s="206">
        <f t="shared" si="5"/>
        <v>1.3212802208036172</v>
      </c>
      <c r="T9" s="157">
        <f>E9-вересень!E9</f>
        <v>66500</v>
      </c>
      <c r="U9" s="160">
        <f>F9-вересень!F9</f>
        <v>17913.869999999995</v>
      </c>
      <c r="V9" s="161">
        <f>U9-T9</f>
        <v>-48586.130000000005</v>
      </c>
      <c r="W9" s="158">
        <f t="shared" si="6"/>
        <v>26.93815037593984</v>
      </c>
      <c r="X9" s="100">
        <v>71000</v>
      </c>
      <c r="Y9" s="100">
        <f>U9-X9</f>
        <v>-53086.130000000005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522842.36</v>
      </c>
      <c r="G10" s="103">
        <f aca="true" t="shared" si="7" ref="G10:G35">F10-E10</f>
        <v>-36707.640000000014</v>
      </c>
      <c r="H10" s="105">
        <f aca="true" t="shared" si="8" ref="H10:H15">F10/E10*100</f>
        <v>93.43979269055491</v>
      </c>
      <c r="I10" s="104">
        <f t="shared" si="0"/>
        <v>-178474.64</v>
      </c>
      <c r="J10" s="104">
        <f t="shared" si="1"/>
        <v>74.55150238765066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143394.01</v>
      </c>
      <c r="S10" s="207">
        <f t="shared" si="5"/>
        <v>1.3779012611334323</v>
      </c>
      <c r="T10" s="105">
        <f>E10-вересень!E10</f>
        <v>61244</v>
      </c>
      <c r="U10" s="144">
        <f>F10-вересень!F10</f>
        <v>16777.599999999977</v>
      </c>
      <c r="V10" s="106">
        <f aca="true" t="shared" si="9" ref="V10:V40">U10-T10</f>
        <v>-44466.40000000002</v>
      </c>
      <c r="W10" s="104">
        <f t="shared" si="6"/>
        <v>27.394683560838573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30327.44</v>
      </c>
      <c r="G11" s="103">
        <f t="shared" si="7"/>
        <v>-7772.560000000001</v>
      </c>
      <c r="H11" s="105">
        <f t="shared" si="8"/>
        <v>79.59958005249344</v>
      </c>
      <c r="I11" s="104">
        <f t="shared" si="0"/>
        <v>-16178.560000000001</v>
      </c>
      <c r="J11" s="104">
        <f t="shared" si="1"/>
        <v>65.21188663828323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-2436.66</v>
      </c>
      <c r="S11" s="207">
        <f t="shared" si="5"/>
        <v>0.9256301866982459</v>
      </c>
      <c r="T11" s="105">
        <f>E11-вересень!E11</f>
        <v>3900</v>
      </c>
      <c r="U11" s="144">
        <f>F11-вересень!F11</f>
        <v>593.0399999999972</v>
      </c>
      <c r="V11" s="106">
        <f t="shared" si="9"/>
        <v>-3306.9600000000028</v>
      </c>
      <c r="W11" s="104">
        <f t="shared" si="6"/>
        <v>15.206153846153775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7733.97</v>
      </c>
      <c r="G12" s="103">
        <f t="shared" si="7"/>
        <v>953.9700000000003</v>
      </c>
      <c r="H12" s="105">
        <f t="shared" si="8"/>
        <v>114.0703539823009</v>
      </c>
      <c r="I12" s="104">
        <f t="shared" si="0"/>
        <v>-546.0299999999997</v>
      </c>
      <c r="J12" s="104">
        <f t="shared" si="1"/>
        <v>93.4054347826087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-242.59999999999945</v>
      </c>
      <c r="S12" s="207">
        <f t="shared" si="5"/>
        <v>0.9695859247771913</v>
      </c>
      <c r="T12" s="105">
        <f>E12-вересень!E12</f>
        <v>600</v>
      </c>
      <c r="U12" s="144">
        <f>F12-вересень!F12</f>
        <v>195.32999999999993</v>
      </c>
      <c r="V12" s="106">
        <f t="shared" si="9"/>
        <v>-404.6700000000001</v>
      </c>
      <c r="W12" s="104">
        <f t="shared" si="6"/>
        <v>32.55499999999999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7878.74</v>
      </c>
      <c r="G13" s="103">
        <f t="shared" si="7"/>
        <v>-371.2600000000002</v>
      </c>
      <c r="H13" s="105">
        <f t="shared" si="8"/>
        <v>95.49987878787879</v>
      </c>
      <c r="I13" s="104">
        <f t="shared" si="0"/>
        <v>-1511.2600000000002</v>
      </c>
      <c r="J13" s="104">
        <f t="shared" si="1"/>
        <v>83.90564430244942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-471.0500000000011</v>
      </c>
      <c r="S13" s="207">
        <f t="shared" si="5"/>
        <v>0.9435854075371954</v>
      </c>
      <c r="T13" s="105">
        <f>E13-вересень!E13</f>
        <v>660</v>
      </c>
      <c r="U13" s="144">
        <f>F13-вересень!F13</f>
        <v>321.4399999999996</v>
      </c>
      <c r="V13" s="106">
        <f t="shared" si="9"/>
        <v>-338.5600000000004</v>
      </c>
      <c r="W13" s="104">
        <f t="shared" si="6"/>
        <v>48.70303030303024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1062.91</v>
      </c>
      <c r="G14" s="103">
        <f t="shared" si="7"/>
        <v>102.91000000000008</v>
      </c>
      <c r="H14" s="105">
        <f t="shared" si="8"/>
        <v>110.71979166666668</v>
      </c>
      <c r="I14" s="104">
        <f t="shared" si="0"/>
        <v>-89.08999999999992</v>
      </c>
      <c r="J14" s="104">
        <f t="shared" si="1"/>
        <v>92.26649305555557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-1681.0799999999997</v>
      </c>
      <c r="S14" s="207">
        <f t="shared" si="5"/>
        <v>0.3873592833793127</v>
      </c>
      <c r="T14" s="105">
        <f>E14-вересень!E14</f>
        <v>96</v>
      </c>
      <c r="U14" s="144">
        <f>F14-вересень!F14</f>
        <v>26.460000000000036</v>
      </c>
      <c r="V14" s="106">
        <f t="shared" si="9"/>
        <v>-69.53999999999996</v>
      </c>
      <c r="W14" s="104">
        <f t="shared" si="6"/>
        <v>27.56250000000004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E15-вересень!E15</f>
        <v>0</v>
      </c>
      <c r="U15" s="160">
        <f>F15-вересень!F15</f>
        <v>0</v>
      </c>
      <c r="V15" s="161">
        <f t="shared" si="9"/>
        <v>0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90934.85</v>
      </c>
      <c r="G19" s="150">
        <f t="shared" si="7"/>
        <v>-15865.149999999994</v>
      </c>
      <c r="H19" s="157">
        <f aca="true" t="shared" si="11" ref="H19:H39">F19/E19*100</f>
        <v>85.14499063670412</v>
      </c>
      <c r="I19" s="158">
        <f t="shared" si="0"/>
        <v>-39065.149999999994</v>
      </c>
      <c r="J19" s="158">
        <f t="shared" si="1"/>
        <v>69.94988461538462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7304.420000000013</v>
      </c>
      <c r="S19" s="208">
        <f t="shared" si="5"/>
        <v>1.0873416530322757</v>
      </c>
      <c r="T19" s="157">
        <f>E19-вересень!E19</f>
        <v>12000</v>
      </c>
      <c r="U19" s="160">
        <f>F19-вересень!F19</f>
        <v>20803.40000000001</v>
      </c>
      <c r="V19" s="161">
        <f t="shared" si="9"/>
        <v>8803.400000000009</v>
      </c>
      <c r="W19" s="158">
        <f t="shared" si="10"/>
        <v>173.36166666666674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47277.47</v>
      </c>
      <c r="G20" s="253">
        <f t="shared" si="7"/>
        <v>-16022.529999999999</v>
      </c>
      <c r="H20" s="195">
        <f t="shared" si="11"/>
        <v>74.68794628751975</v>
      </c>
      <c r="I20" s="254">
        <f t="shared" si="0"/>
        <v>-29222.53</v>
      </c>
      <c r="J20" s="254">
        <f t="shared" si="1"/>
        <v>61.800614379084976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-36352.95999999999</v>
      </c>
      <c r="S20" s="256">
        <f t="shared" si="5"/>
        <v>0.5653142044110021</v>
      </c>
      <c r="T20" s="195">
        <f>E20-вересень!E20</f>
        <v>7050</v>
      </c>
      <c r="U20" s="179">
        <f>F20-вересень!F20</f>
        <v>198.38999999999942</v>
      </c>
      <c r="V20" s="166">
        <f t="shared" si="9"/>
        <v>-6851.610000000001</v>
      </c>
      <c r="W20" s="254">
        <f t="shared" si="10"/>
        <v>2.814042553191481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8784.51</v>
      </c>
      <c r="G21" s="253">
        <f t="shared" si="7"/>
        <v>84.51000000000022</v>
      </c>
      <c r="H21" s="195">
        <f t="shared" si="11"/>
        <v>100.97137931034483</v>
      </c>
      <c r="I21" s="254">
        <f t="shared" si="0"/>
        <v>-1915.4899999999998</v>
      </c>
      <c r="J21" s="254">
        <f t="shared" si="1"/>
        <v>82.09822429906542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8784.51</v>
      </c>
      <c r="S21" s="256"/>
      <c r="T21" s="195">
        <f>E21-вересень!E21</f>
        <v>950</v>
      </c>
      <c r="U21" s="179">
        <f>F21-вересень!F21</f>
        <v>3842.1900000000005</v>
      </c>
      <c r="V21" s="166">
        <f t="shared" si="9"/>
        <v>2892.1900000000005</v>
      </c>
      <c r="W21" s="254">
        <f t="shared" si="10"/>
        <v>404.441052631579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34872.86</v>
      </c>
      <c r="G22" s="253">
        <f t="shared" si="7"/>
        <v>72.86000000000058</v>
      </c>
      <c r="H22" s="195">
        <f t="shared" si="11"/>
        <v>100.20936781609196</v>
      </c>
      <c r="I22" s="254">
        <f t="shared" si="0"/>
        <v>-7927.139999999999</v>
      </c>
      <c r="J22" s="254">
        <f t="shared" si="1"/>
        <v>81.47864485981309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34872.86</v>
      </c>
      <c r="S22" s="256"/>
      <c r="T22" s="195">
        <f>E22-вересень!E22</f>
        <v>4000</v>
      </c>
      <c r="U22" s="179">
        <f>F22-вересень!F22</f>
        <v>16762.81</v>
      </c>
      <c r="V22" s="166">
        <f t="shared" si="9"/>
        <v>12762.810000000001</v>
      </c>
      <c r="W22" s="254">
        <f t="shared" si="10"/>
        <v>419.07025000000004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323652.64</v>
      </c>
      <c r="G23" s="150">
        <f t="shared" si="7"/>
        <v>-19910.959999999963</v>
      </c>
      <c r="H23" s="157">
        <f t="shared" si="11"/>
        <v>94.20457813342276</v>
      </c>
      <c r="I23" s="158">
        <f t="shared" si="0"/>
        <v>-77477.45999999996</v>
      </c>
      <c r="J23" s="158">
        <f t="shared" si="1"/>
        <v>80.6852041270401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41439.90000000002</v>
      </c>
      <c r="S23" s="209">
        <f aca="true" t="shared" si="14" ref="S23:S31">F23/Q23</f>
        <v>1.1468392249052968</v>
      </c>
      <c r="T23" s="157">
        <f>E23-вересень!E23</f>
        <v>39413</v>
      </c>
      <c r="U23" s="160">
        <f>F23-вересень!F23</f>
        <v>8008.559999999998</v>
      </c>
      <c r="V23" s="161">
        <f t="shared" si="9"/>
        <v>-31404.440000000002</v>
      </c>
      <c r="W23" s="158">
        <f t="shared" si="10"/>
        <v>20.319589983000526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158339.76</v>
      </c>
      <c r="G24" s="150">
        <f t="shared" si="7"/>
        <v>-16076.339999999997</v>
      </c>
      <c r="H24" s="157">
        <f t="shared" si="11"/>
        <v>90.78276604052034</v>
      </c>
      <c r="I24" s="158">
        <f t="shared" si="0"/>
        <v>-48281.23999999999</v>
      </c>
      <c r="J24" s="158">
        <f t="shared" si="1"/>
        <v>76.6329463123303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4683.450000000012</v>
      </c>
      <c r="S24" s="209">
        <f t="shared" si="14"/>
        <v>1.0304800369083444</v>
      </c>
      <c r="T24" s="157">
        <f>E24-вересень!E24</f>
        <v>20257.20000000001</v>
      </c>
      <c r="U24" s="160">
        <f>F24-вересень!F24</f>
        <v>1812.9800000000105</v>
      </c>
      <c r="V24" s="161">
        <f t="shared" si="9"/>
        <v>-18444.22</v>
      </c>
      <c r="W24" s="158">
        <f t="shared" si="10"/>
        <v>8.949805501253921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21859.1</v>
      </c>
      <c r="F25" s="201">
        <v>19155.01</v>
      </c>
      <c r="G25" s="253">
        <f t="shared" si="7"/>
        <v>-2704.09</v>
      </c>
      <c r="H25" s="195">
        <f t="shared" si="11"/>
        <v>87.62945409463335</v>
      </c>
      <c r="I25" s="254">
        <f t="shared" si="0"/>
        <v>-3653.9900000000016</v>
      </c>
      <c r="J25" s="254">
        <f t="shared" si="1"/>
        <v>83.98005173396466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-1066.380000000001</v>
      </c>
      <c r="S25" s="215">
        <f t="shared" si="14"/>
        <v>0.9472647528186736</v>
      </c>
      <c r="T25" s="195">
        <f>E25-вересень!E25</f>
        <v>4600</v>
      </c>
      <c r="U25" s="179">
        <f>F25-вересень!F25</f>
        <v>516.109999999997</v>
      </c>
      <c r="V25" s="166">
        <f t="shared" si="9"/>
        <v>-4083.890000000003</v>
      </c>
      <c r="W25" s="254">
        <f t="shared" si="10"/>
        <v>11.219782608695587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1101.04</v>
      </c>
      <c r="G26" s="223">
        <f t="shared" si="7"/>
        <v>-611.26</v>
      </c>
      <c r="H26" s="237">
        <f t="shared" si="11"/>
        <v>64.30181627051334</v>
      </c>
      <c r="I26" s="299">
        <f t="shared" si="0"/>
        <v>-721.26</v>
      </c>
      <c r="J26" s="299">
        <f t="shared" si="1"/>
        <v>60.42034791197936</v>
      </c>
      <c r="K26" s="299"/>
      <c r="L26" s="299"/>
      <c r="M26" s="299"/>
      <c r="N26" s="299">
        <v>842.7</v>
      </c>
      <c r="O26" s="299">
        <f t="shared" si="12"/>
        <v>979.5999999999999</v>
      </c>
      <c r="P26" s="340">
        <f t="shared" si="13"/>
        <v>2.162454016850599</v>
      </c>
      <c r="Q26" s="200">
        <v>795.54</v>
      </c>
      <c r="R26" s="200">
        <f>Q26-F26</f>
        <v>-305.5</v>
      </c>
      <c r="S26" s="228">
        <f t="shared" si="14"/>
        <v>1.384015888578827</v>
      </c>
      <c r="T26" s="237">
        <f>E26-вересень!E26</f>
        <v>342.29999999999995</v>
      </c>
      <c r="U26" s="237">
        <f>F26-вересень!F26</f>
        <v>54.1099999999999</v>
      </c>
      <c r="V26" s="299">
        <f t="shared" si="9"/>
        <v>-288.19000000000005</v>
      </c>
      <c r="W26" s="299">
        <f t="shared" si="10"/>
        <v>15.807770961145168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18053.97</v>
      </c>
      <c r="G27" s="223">
        <f t="shared" si="7"/>
        <v>-2092.829999999998</v>
      </c>
      <c r="H27" s="237">
        <f t="shared" si="11"/>
        <v>89.61209720650427</v>
      </c>
      <c r="I27" s="299">
        <f t="shared" si="0"/>
        <v>-2932.7299999999996</v>
      </c>
      <c r="J27" s="299">
        <f t="shared" si="1"/>
        <v>86.02576870112976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0">
        <f t="shared" si="13"/>
        <v>1.01682408357583</v>
      </c>
      <c r="Q27" s="200">
        <v>19425.85</v>
      </c>
      <c r="R27" s="200">
        <f>Q27-F27</f>
        <v>1371.8799999999974</v>
      </c>
      <c r="S27" s="228">
        <f t="shared" si="14"/>
        <v>0.9293786372282296</v>
      </c>
      <c r="T27" s="237">
        <f>E27-вересень!E27</f>
        <v>4257.699999999999</v>
      </c>
      <c r="U27" s="237">
        <f>F27-вересень!F27</f>
        <v>462</v>
      </c>
      <c r="V27" s="299">
        <f t="shared" si="9"/>
        <v>-3795.699999999999</v>
      </c>
      <c r="W27" s="299">
        <f t="shared" si="10"/>
        <v>10.8509289052775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128.31</v>
      </c>
      <c r="G28" s="253">
        <f t="shared" si="7"/>
        <v>-511.69</v>
      </c>
      <c r="H28" s="195">
        <f t="shared" si="11"/>
        <v>20.0484375</v>
      </c>
      <c r="I28" s="254">
        <f t="shared" si="0"/>
        <v>-691.69</v>
      </c>
      <c r="J28" s="254">
        <f t="shared" si="1"/>
        <v>15.647560975609757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-681.98</v>
      </c>
      <c r="S28" s="212">
        <f t="shared" si="14"/>
        <v>0.15835071394192204</v>
      </c>
      <c r="T28" s="195">
        <f>E28-вересень!E28</f>
        <v>173.2</v>
      </c>
      <c r="U28" s="179">
        <f>F28-вересень!F28</f>
        <v>41.67</v>
      </c>
      <c r="V28" s="166">
        <f t="shared" si="9"/>
        <v>-131.52999999999997</v>
      </c>
      <c r="W28" s="254">
        <f t="shared" si="10"/>
        <v>24.058891454965362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139056.44</v>
      </c>
      <c r="G29" s="150">
        <f t="shared" si="7"/>
        <v>-12860.559999999998</v>
      </c>
      <c r="H29" s="195">
        <f t="shared" si="11"/>
        <v>91.53448264512859</v>
      </c>
      <c r="I29" s="254">
        <f t="shared" si="0"/>
        <v>-43935.56</v>
      </c>
      <c r="J29" s="254">
        <f t="shared" si="1"/>
        <v>75.99044766984349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6431.799999999988</v>
      </c>
      <c r="S29" s="211">
        <f t="shared" si="14"/>
        <v>1.0484962673602731</v>
      </c>
      <c r="T29" s="195">
        <f>E29-вересень!E29</f>
        <v>15484</v>
      </c>
      <c r="U29" s="179">
        <f>F29-вересень!F29</f>
        <v>1255.2000000000116</v>
      </c>
      <c r="V29" s="166">
        <f t="shared" si="9"/>
        <v>-14228.799999999988</v>
      </c>
      <c r="W29" s="254">
        <f t="shared" si="10"/>
        <v>8.106432446396356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45462.26</v>
      </c>
      <c r="G30" s="223">
        <f t="shared" si="7"/>
        <v>-2470.739999999998</v>
      </c>
      <c r="H30" s="237">
        <f t="shared" si="11"/>
        <v>94.84543007948595</v>
      </c>
      <c r="I30" s="299">
        <f t="shared" si="0"/>
        <v>-12070.739999999998</v>
      </c>
      <c r="J30" s="299">
        <f t="shared" si="1"/>
        <v>79.01944970712461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0">
        <f t="shared" si="13"/>
        <v>1.152689425001658</v>
      </c>
      <c r="Q30" s="200">
        <v>42006.28</v>
      </c>
      <c r="R30" s="200">
        <f t="shared" si="15"/>
        <v>3455.980000000003</v>
      </c>
      <c r="S30" s="228">
        <f t="shared" si="14"/>
        <v>1.082272936332377</v>
      </c>
      <c r="T30" s="237">
        <f>E30-вересень!E30</f>
        <v>4800</v>
      </c>
      <c r="U30" s="237">
        <f>F30-вересень!F30</f>
        <v>353.2700000000041</v>
      </c>
      <c r="V30" s="299">
        <f t="shared" si="9"/>
        <v>-4446.729999999996</v>
      </c>
      <c r="W30" s="299">
        <f t="shared" si="10"/>
        <v>7.3597916666667516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93594.18</v>
      </c>
      <c r="G31" s="223">
        <f t="shared" si="7"/>
        <v>-10389.820000000007</v>
      </c>
      <c r="H31" s="237">
        <f t="shared" si="11"/>
        <v>90.00825126942605</v>
      </c>
      <c r="I31" s="299">
        <f t="shared" si="0"/>
        <v>-31864.820000000007</v>
      </c>
      <c r="J31" s="299">
        <f t="shared" si="1"/>
        <v>74.6014076311783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0">
        <f t="shared" si="13"/>
        <v>1.1384761358218483</v>
      </c>
      <c r="Q31" s="200">
        <v>90618.36</v>
      </c>
      <c r="R31" s="200">
        <f t="shared" si="15"/>
        <v>2975.8199999999924</v>
      </c>
      <c r="S31" s="228">
        <f t="shared" si="14"/>
        <v>1.0328390405652894</v>
      </c>
      <c r="T31" s="237">
        <f>E31-вересень!E31</f>
        <v>10684</v>
      </c>
      <c r="U31" s="237">
        <f>F31-вересень!F31</f>
        <v>901.9399999999878</v>
      </c>
      <c r="V31" s="299">
        <f t="shared" si="9"/>
        <v>-9782.060000000012</v>
      </c>
      <c r="W31" s="299">
        <f t="shared" si="10"/>
        <v>8.441969299887568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116.06</v>
      </c>
      <c r="G33" s="150">
        <f t="shared" si="7"/>
        <v>23.560000000000002</v>
      </c>
      <c r="H33" s="157">
        <f t="shared" si="11"/>
        <v>125.47027027027026</v>
      </c>
      <c r="I33" s="158">
        <f t="shared" si="0"/>
        <v>1.0600000000000023</v>
      </c>
      <c r="J33" s="158">
        <f t="shared" si="1"/>
        <v>100.92173913043479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19.879999999999995</v>
      </c>
      <c r="S33" s="210">
        <f aca="true" t="shared" si="16" ref="S33:S39">F33/Q33</f>
        <v>1.2066957787481805</v>
      </c>
      <c r="T33" s="157">
        <f>E33-вересень!E33</f>
        <v>13.5</v>
      </c>
      <c r="U33" s="160">
        <f>F33-вересень!F33</f>
        <v>0</v>
      </c>
      <c r="V33" s="161">
        <f t="shared" si="9"/>
        <v>-13.5</v>
      </c>
      <c r="W33" s="158">
        <f t="shared" si="10"/>
        <v>0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165240.09</v>
      </c>
      <c r="G35" s="150">
        <f t="shared" si="7"/>
        <v>-3814.9100000000035</v>
      </c>
      <c r="H35" s="157">
        <f t="shared" si="11"/>
        <v>97.74339120404602</v>
      </c>
      <c r="I35" s="158">
        <f t="shared" si="0"/>
        <v>-29154.01000000001</v>
      </c>
      <c r="J35" s="158">
        <f t="shared" si="1"/>
        <v>85.00262610850842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36606.92</v>
      </c>
      <c r="S35" s="226">
        <f t="shared" si="16"/>
        <v>1.2845838285723659</v>
      </c>
      <c r="T35" s="157">
        <f>E35-вересень!E35</f>
        <v>19142.29999999999</v>
      </c>
      <c r="U35" s="160">
        <f>F35-вересень!F35</f>
        <v>6195.929999999993</v>
      </c>
      <c r="V35" s="161">
        <f t="shared" si="9"/>
        <v>-12946.369999999995</v>
      </c>
      <c r="W35" s="158">
        <f t="shared" si="10"/>
        <v>32.36774055364296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31911.37</v>
      </c>
      <c r="G37" s="103">
        <f>F37-E37</f>
        <v>-2728.630000000001</v>
      </c>
      <c r="H37" s="105">
        <f t="shared" si="11"/>
        <v>92.12289260969978</v>
      </c>
      <c r="I37" s="104">
        <f t="shared" si="0"/>
        <v>-9088.630000000001</v>
      </c>
      <c r="J37" s="104">
        <f t="shared" si="1"/>
        <v>77.83260975609755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335.3299999999981</v>
      </c>
      <c r="S37" s="216">
        <f t="shared" si="16"/>
        <v>1.0106197610593348</v>
      </c>
      <c r="T37" s="105">
        <f>E37-вересень!E37</f>
        <v>4120</v>
      </c>
      <c r="U37" s="144">
        <f>F37-вересень!F37</f>
        <v>873.3899999999994</v>
      </c>
      <c r="V37" s="106">
        <f t="shared" si="9"/>
        <v>-3246.6100000000006</v>
      </c>
      <c r="W37" s="104">
        <f>U37/T37*100</f>
        <v>21.198786407766974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133294.73</v>
      </c>
      <c r="G38" s="103">
        <f>F38-E38</f>
        <v>-1065.2699999999895</v>
      </c>
      <c r="H38" s="105">
        <f t="shared" si="11"/>
        <v>99.20715242631736</v>
      </c>
      <c r="I38" s="104">
        <f t="shared" si="0"/>
        <v>-20044.369999999995</v>
      </c>
      <c r="J38" s="104">
        <f t="shared" si="1"/>
        <v>86.92807640060494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36290.91</v>
      </c>
      <c r="S38" s="216">
        <f t="shared" si="16"/>
        <v>1.3741183594625448</v>
      </c>
      <c r="T38" s="105">
        <f>E38-вересень!E38</f>
        <v>15000</v>
      </c>
      <c r="U38" s="144">
        <f>F38-вересень!F38</f>
        <v>5322.540000000008</v>
      </c>
      <c r="V38" s="106">
        <f t="shared" si="9"/>
        <v>-9677.459999999992</v>
      </c>
      <c r="W38" s="104">
        <f>U38/T38*100</f>
        <v>35.48360000000005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33.98</v>
      </c>
      <c r="G39" s="103">
        <f>F39-E39</f>
        <v>-21.020000000000003</v>
      </c>
      <c r="H39" s="105">
        <f t="shared" si="11"/>
        <v>61.781818181818174</v>
      </c>
      <c r="I39" s="104">
        <f t="shared" si="0"/>
        <v>-21.020000000000003</v>
      </c>
      <c r="J39" s="104">
        <f t="shared" si="1"/>
        <v>61.781818181818174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-19.1</v>
      </c>
      <c r="S39" s="216">
        <f t="shared" si="16"/>
        <v>0.6401657874905802</v>
      </c>
      <c r="T39" s="105">
        <f>E39-вересень!E39</f>
        <v>22.299999999999997</v>
      </c>
      <c r="U39" s="144">
        <f>F39-вересень!F39</f>
        <v>0</v>
      </c>
      <c r="V39" s="106">
        <f t="shared" si="9"/>
        <v>-22.299999999999997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54516.68</v>
      </c>
      <c r="G41" s="151">
        <f>G42+G43+G44+G45+G46+G48+G50+G51+G52+G53+G54+G59+G60+G64+G47+G49</f>
        <v>4302.58</v>
      </c>
      <c r="H41" s="151">
        <f>H42+H43+H44+H45+H46+H48+H50+H51+H52+H53+H54+H59+H60+H64+H47+H49</f>
        <v>4302.58</v>
      </c>
      <c r="I41" s="153">
        <f>F41-D41</f>
        <v>-4508.32</v>
      </c>
      <c r="J41" s="153">
        <f>F41/D41*100</f>
        <v>92.36201609487506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-501.0500000000029</v>
      </c>
      <c r="S41" s="205">
        <f>F41/Q41</f>
        <v>0.9908929357863364</v>
      </c>
      <c r="T41" s="151">
        <f>T42+T43+T44+T45+T46+T48+T50+T51+T52+T53+T54+T59+T60+T64+T47+T49</f>
        <v>4665.8</v>
      </c>
      <c r="U41" s="151">
        <f>U42+U43+U44+U45+U46+U48+U50+U51+U52+U53+U54+U59+U60+U64+U47+U49</f>
        <v>3049.4700000000016</v>
      </c>
      <c r="V41" s="151">
        <f>V42+V43+V44+V45+V46+V48+V50+V51+V52+V53+V54+V59+V60+V64</f>
        <v>-1609.5299999999984</v>
      </c>
      <c r="W41" s="151">
        <f>U41/T41*100</f>
        <v>65.35792361438556</v>
      </c>
      <c r="X41" s="15">
        <f>X42+X43+X44+X45+X46+X47+X48+X50+X51+X52+X53+X54+X59+X60+X64</f>
        <v>5598.5</v>
      </c>
      <c r="Y41" s="15">
        <f>U41-X41</f>
        <v>-2549.0299999999984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7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1160.4</v>
      </c>
      <c r="S42" s="218">
        <f>F42/Q42</f>
        <v>3.3934162489944932</v>
      </c>
      <c r="T42" s="157">
        <f>E42-вересень!E42</f>
        <v>0</v>
      </c>
      <c r="U42" s="160">
        <f>F42-вересень!F42</f>
        <v>0</v>
      </c>
      <c r="V42" s="161">
        <f aca="true" t="shared" si="18" ref="V42:V66">U42-T42</f>
        <v>0</v>
      </c>
      <c r="W42" s="165" t="e">
        <f>U42/T42</f>
        <v>#DIV/0!</v>
      </c>
      <c r="X42" s="37">
        <v>0</v>
      </c>
      <c r="Y42" s="37">
        <f>U42-X42</f>
        <v>0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66">F43-E43</f>
        <v>-2385.9799999999996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128.3</v>
      </c>
      <c r="G44" s="150">
        <f t="shared" si="17"/>
        <v>102.30000000000001</v>
      </c>
      <c r="H44" s="164">
        <f t="shared" si="19"/>
        <v>102.30000000000001</v>
      </c>
      <c r="I44" s="165">
        <f t="shared" si="20"/>
        <v>88.30000000000001</v>
      </c>
      <c r="J44" s="165">
        <f aca="true" t="shared" si="25" ref="J44:J65">F44/D44*100</f>
        <v>320.75000000000006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96.32000000000001</v>
      </c>
      <c r="S44" s="218">
        <f t="shared" si="23"/>
        <v>4.011882426516573</v>
      </c>
      <c r="T44" s="157">
        <f>E44-вересень!E44</f>
        <v>1</v>
      </c>
      <c r="U44" s="160">
        <f>F44-вересень!F44</f>
        <v>0</v>
      </c>
      <c r="V44" s="161">
        <f t="shared" si="18"/>
        <v>-1</v>
      </c>
      <c r="W44" s="165">
        <f t="shared" si="24"/>
        <v>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>
        <f t="shared" si="19"/>
        <v>12.95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621.17</v>
      </c>
      <c r="G46" s="150">
        <f t="shared" si="17"/>
        <v>405.16999999999996</v>
      </c>
      <c r="H46" s="164">
        <f t="shared" si="19"/>
        <v>405.16999999999996</v>
      </c>
      <c r="I46" s="165">
        <f t="shared" si="20"/>
        <v>361.16999999999996</v>
      </c>
      <c r="J46" s="165">
        <f t="shared" si="25"/>
        <v>238.91153846153844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413.48999999999995</v>
      </c>
      <c r="S46" s="218">
        <f t="shared" si="23"/>
        <v>2.990995762711864</v>
      </c>
      <c r="T46" s="157">
        <f>E46-вересень!E46</f>
        <v>22</v>
      </c>
      <c r="U46" s="160">
        <f>F46-вересень!F46</f>
        <v>0.849999999999909</v>
      </c>
      <c r="V46" s="161">
        <f t="shared" si="18"/>
        <v>-21.15000000000009</v>
      </c>
      <c r="W46" s="165">
        <f t="shared" si="24"/>
        <v>0.0386363636363595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-3.1699999999999875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941.01</v>
      </c>
      <c r="G48" s="150">
        <f t="shared" si="17"/>
        <v>241.01</v>
      </c>
      <c r="H48" s="164">
        <f t="shared" si="19"/>
        <v>241.01</v>
      </c>
      <c r="I48" s="165">
        <f t="shared" si="20"/>
        <v>211.01</v>
      </c>
      <c r="J48" s="165">
        <f t="shared" si="25"/>
        <v>128.9054794520548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409.99</v>
      </c>
      <c r="S48" s="218">
        <f t="shared" si="23"/>
        <v>1.7720801476403902</v>
      </c>
      <c r="T48" s="157">
        <f>E48-вересень!E48</f>
        <v>60</v>
      </c>
      <c r="U48" s="160">
        <f>F48-вересень!F48</f>
        <v>34.01999999999998</v>
      </c>
      <c r="V48" s="161">
        <f t="shared" si="18"/>
        <v>-25.980000000000018</v>
      </c>
      <c r="W48" s="165">
        <f t="shared" si="24"/>
        <v>0.5669999999999997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>
        <f t="shared" si="19"/>
        <v>23.38</v>
      </c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15334.92</v>
      </c>
      <c r="G50" s="150">
        <f t="shared" si="17"/>
        <v>5694.92</v>
      </c>
      <c r="H50" s="164">
        <f t="shared" si="19"/>
        <v>5694.92</v>
      </c>
      <c r="I50" s="165">
        <f t="shared" si="20"/>
        <v>4334.92</v>
      </c>
      <c r="J50" s="165">
        <f t="shared" si="25"/>
        <v>139.40836363636365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6458.68</v>
      </c>
      <c r="S50" s="218">
        <f t="shared" si="23"/>
        <v>1.7276369273476158</v>
      </c>
      <c r="T50" s="157">
        <f>E50-вересень!E50</f>
        <v>700</v>
      </c>
      <c r="U50" s="160">
        <f>F50-вересень!F50</f>
        <v>569.6800000000003</v>
      </c>
      <c r="V50" s="161">
        <f t="shared" si="18"/>
        <v>-130.3199999999997</v>
      </c>
      <c r="W50" s="165">
        <f t="shared" si="24"/>
        <v>0.8138285714285718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470.56</v>
      </c>
      <c r="G51" s="150">
        <f t="shared" si="17"/>
        <v>210.56</v>
      </c>
      <c r="H51" s="164">
        <f t="shared" si="19"/>
        <v>210.56</v>
      </c>
      <c r="I51" s="165">
        <f t="shared" si="20"/>
        <v>160.56</v>
      </c>
      <c r="J51" s="165">
        <f t="shared" si="25"/>
        <v>151.7935483870968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224.03</v>
      </c>
      <c r="S51" s="218">
        <f t="shared" si="23"/>
        <v>1.9087332170526914</v>
      </c>
      <c r="T51" s="157">
        <f>E51-вересень!E51</f>
        <v>25</v>
      </c>
      <c r="U51" s="160">
        <f>F51-вересень!F51</f>
        <v>32.51999999999998</v>
      </c>
      <c r="V51" s="161">
        <f t="shared" si="18"/>
        <v>7.519999999999982</v>
      </c>
      <c r="W51" s="165">
        <f t="shared" si="24"/>
        <v>1.3007999999999993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29.28</v>
      </c>
      <c r="G52" s="150">
        <f t="shared" si="17"/>
        <v>11.280000000000001</v>
      </c>
      <c r="H52" s="164">
        <f t="shared" si="19"/>
        <v>11.280000000000001</v>
      </c>
      <c r="I52" s="165">
        <f t="shared" si="20"/>
        <v>9.280000000000001</v>
      </c>
      <c r="J52" s="165">
        <f t="shared" si="25"/>
        <v>146.4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12.32</v>
      </c>
      <c r="S52" s="218">
        <f t="shared" si="23"/>
        <v>1.7264150943396226</v>
      </c>
      <c r="T52" s="157">
        <f>E52-вересень!E52</f>
        <v>1</v>
      </c>
      <c r="U52" s="160">
        <f>F52-вересень!F52</f>
        <v>0</v>
      </c>
      <c r="V52" s="161">
        <f t="shared" si="18"/>
        <v>-1</v>
      </c>
      <c r="W52" s="165">
        <f t="shared" si="24"/>
        <v>0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-656.8100000000004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659.66</v>
      </c>
      <c r="G54" s="150">
        <f t="shared" si="17"/>
        <v>-325.34000000000003</v>
      </c>
      <c r="H54" s="164">
        <f t="shared" si="19"/>
        <v>-325.34000000000003</v>
      </c>
      <c r="I54" s="165">
        <f t="shared" si="20"/>
        <v>-540.34</v>
      </c>
      <c r="J54" s="165">
        <f t="shared" si="25"/>
        <v>54.971666666666664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-4350.87</v>
      </c>
      <c r="S54" s="218">
        <f t="shared" si="23"/>
        <v>0.1316547351278208</v>
      </c>
      <c r="T54" s="157">
        <f>E54-вересень!E54</f>
        <v>95</v>
      </c>
      <c r="U54" s="160">
        <f>F54-вересень!F54</f>
        <v>32.68999999999994</v>
      </c>
      <c r="V54" s="161">
        <f t="shared" si="18"/>
        <v>-62.31000000000006</v>
      </c>
      <c r="W54" s="165">
        <f t="shared" si="24"/>
        <v>0.34410526315789414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556.33</v>
      </c>
      <c r="G55" s="103">
        <f t="shared" si="17"/>
        <v>-263.66999999999996</v>
      </c>
      <c r="H55" s="105">
        <f t="shared" si="19"/>
        <v>-263.66999999999996</v>
      </c>
      <c r="I55" s="104">
        <f t="shared" si="20"/>
        <v>-441.66999999999996</v>
      </c>
      <c r="J55" s="104">
        <f t="shared" si="25"/>
        <v>55.74448897795592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-145.9699999999999</v>
      </c>
      <c r="S55" s="218">
        <f t="shared" si="23"/>
        <v>0.7921543499928806</v>
      </c>
      <c r="T55" s="105">
        <f>E55-вересень!E55</f>
        <v>80</v>
      </c>
      <c r="U55" s="144">
        <f>F55-вересень!F55</f>
        <v>28.31000000000006</v>
      </c>
      <c r="V55" s="106">
        <f t="shared" si="18"/>
        <v>-51.68999999999994</v>
      </c>
      <c r="W55" s="104">
        <f t="shared" si="24"/>
        <v>0.3538750000000007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>
        <f t="shared" si="19"/>
        <v>0.16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>
        <f t="shared" si="19"/>
        <v>0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103.16</v>
      </c>
      <c r="G58" s="103">
        <f t="shared" si="17"/>
        <v>-61.84</v>
      </c>
      <c r="H58" s="105">
        <f t="shared" si="19"/>
        <v>-61.84</v>
      </c>
      <c r="I58" s="104">
        <f t="shared" si="20"/>
        <v>-96.84</v>
      </c>
      <c r="J58" s="104">
        <f t="shared" si="25"/>
        <v>51.580000000000005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-4204.76</v>
      </c>
      <c r="S58" s="218">
        <f t="shared" si="23"/>
        <v>0.023946591394454864</v>
      </c>
      <c r="T58" s="105">
        <f>E58-вересень!E58</f>
        <v>15</v>
      </c>
      <c r="U58" s="144">
        <f>F58-вересень!F58</f>
        <v>4.359999999999999</v>
      </c>
      <c r="V58" s="106">
        <f t="shared" si="18"/>
        <v>-10.64</v>
      </c>
      <c r="W58" s="104">
        <f t="shared" si="24"/>
        <v>0.29066666666666663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 t="shared" si="19"/>
        <v>-0.45999999999999996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6549.71</v>
      </c>
      <c r="G60" s="150">
        <f t="shared" si="17"/>
        <v>-200.28999999999996</v>
      </c>
      <c r="H60" s="164">
        <f t="shared" si="19"/>
        <v>-200.28999999999996</v>
      </c>
      <c r="I60" s="165">
        <f t="shared" si="20"/>
        <v>-800.29</v>
      </c>
      <c r="J60" s="165">
        <f t="shared" si="25"/>
        <v>89.11170068027211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1011.25</v>
      </c>
      <c r="S60" s="218">
        <f t="shared" si="23"/>
        <v>1.1825868562741269</v>
      </c>
      <c r="T60" s="157">
        <f>E60-вересень!E60</f>
        <v>350</v>
      </c>
      <c r="U60" s="160">
        <f>F60-вересень!F60</f>
        <v>-211.85000000000036</v>
      </c>
      <c r="V60" s="161">
        <f t="shared" si="18"/>
        <v>-561.8500000000004</v>
      </c>
      <c r="W60" s="165">
        <f t="shared" si="24"/>
        <v>-0.6052857142857153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>
        <f t="shared" si="19"/>
        <v>0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1686.01</v>
      </c>
      <c r="G62" s="253">
        <f t="shared" si="17"/>
        <v>1686.01</v>
      </c>
      <c r="H62" s="195">
        <f t="shared" si="19"/>
        <v>1686.01</v>
      </c>
      <c r="I62" s="254">
        <f t="shared" si="20"/>
        <v>1686.01</v>
      </c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549.1400000000001</v>
      </c>
      <c r="S62" s="305">
        <f t="shared" si="23"/>
        <v>1.4830279627398033</v>
      </c>
      <c r="T62" s="157"/>
      <c r="U62" s="179">
        <f>F62-вересень!F62</f>
        <v>118.1400000000001</v>
      </c>
      <c r="V62" s="166">
        <f t="shared" si="18"/>
        <v>118.1400000000001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>
        <f t="shared" si="19"/>
        <v>0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97.83</v>
      </c>
      <c r="G64" s="150">
        <f t="shared" si="17"/>
        <v>7.829999999999998</v>
      </c>
      <c r="H64" s="164">
        <f t="shared" si="19"/>
        <v>7.829999999999998</v>
      </c>
      <c r="I64" s="165">
        <f t="shared" si="20"/>
        <v>-62.17</v>
      </c>
      <c r="J64" s="165">
        <f t="shared" si="25"/>
        <v>61.14375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-61.10000000000001</v>
      </c>
      <c r="S64" s="218">
        <f t="shared" si="23"/>
        <v>0.6155540174919776</v>
      </c>
      <c r="T64" s="157">
        <f>E64-вересень!E64</f>
        <v>0</v>
      </c>
      <c r="U64" s="160">
        <f>F64-вересень!F64</f>
        <v>37.69</v>
      </c>
      <c r="V64" s="161">
        <f t="shared" si="18"/>
        <v>37.69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19"/>
        <v>21.619999999999997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>
        <f t="shared" si="19"/>
        <v>-5.03</v>
      </c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1039503.54</v>
      </c>
      <c r="G67" s="151">
        <f>F67-E67</f>
        <v>-75267.76000000024</v>
      </c>
      <c r="H67" s="152">
        <f>F67/E67*100</f>
        <v>93.24814336357599</v>
      </c>
      <c r="I67" s="153">
        <f>F67-D67</f>
        <v>-317987.56000000006</v>
      </c>
      <c r="J67" s="153">
        <f>F67/D67*100</f>
        <v>76.57534844979831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186852.52000000002</v>
      </c>
      <c r="S67" s="219">
        <f>F67/Q67</f>
        <v>1.219143020552535</v>
      </c>
      <c r="T67" s="151">
        <f>T8+T41+T65+T66</f>
        <v>122580.1</v>
      </c>
      <c r="U67" s="151">
        <f>U8+U41+U65+U66</f>
        <v>49775.44</v>
      </c>
      <c r="V67" s="194">
        <f>U67-T67</f>
        <v>-72804.66</v>
      </c>
      <c r="W67" s="153">
        <f>U67/T67*100</f>
        <v>40.606460591890524</v>
      </c>
      <c r="X67" s="27">
        <f>X8+X41+X65+X66</f>
        <v>108115.7</v>
      </c>
      <c r="Y67" s="280">
        <f>U67-X67</f>
        <v>-58340.259999999995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6" ref="R74:R86">F74-Q74</f>
        <v>7.559999999999999</v>
      </c>
      <c r="S74" s="214">
        <f aca="true" t="shared" si="27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8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29" ref="O75:O86">D75-N75</f>
        <v>0</v>
      </c>
      <c r="P75" s="214" t="e">
        <f aca="true" t="shared" si="30" ref="P75:P86">D75/N75</f>
        <v>#DIV/0!</v>
      </c>
      <c r="Q75" s="187">
        <v>0</v>
      </c>
      <c r="R75" s="187">
        <f t="shared" si="26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1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61000</v>
      </c>
      <c r="F76" s="181">
        <v>504.46</v>
      </c>
      <c r="G76" s="162">
        <f t="shared" si="28"/>
        <v>-60495.54</v>
      </c>
      <c r="H76" s="164">
        <f>F76/E76*100</f>
        <v>0.8269836065573769</v>
      </c>
      <c r="I76" s="167">
        <f>F76-D76</f>
        <v>-103701.56999999999</v>
      </c>
      <c r="J76" s="167">
        <f>F76/D76*100</f>
        <v>0.48409866492370934</v>
      </c>
      <c r="K76" s="167"/>
      <c r="L76" s="167"/>
      <c r="M76" s="167"/>
      <c r="N76" s="167">
        <v>4618.99</v>
      </c>
      <c r="O76" s="167">
        <f t="shared" si="29"/>
        <v>99587.04</v>
      </c>
      <c r="P76" s="209">
        <f t="shared" si="30"/>
        <v>22.56034977343532</v>
      </c>
      <c r="Q76" s="167">
        <v>2052.2</v>
      </c>
      <c r="R76" s="167">
        <f t="shared" si="26"/>
        <v>-1547.7399999999998</v>
      </c>
      <c r="S76" s="209">
        <f t="shared" si="27"/>
        <v>0.24581424812396455</v>
      </c>
      <c r="T76" s="157">
        <f>E76-вересень!E76</f>
        <v>21500</v>
      </c>
      <c r="U76" s="160">
        <f>F76-вересень!F76</f>
        <v>500.65</v>
      </c>
      <c r="V76" s="167">
        <f t="shared" si="31"/>
        <v>-20999.35</v>
      </c>
      <c r="W76" s="167">
        <f>U76/T76*100</f>
        <v>2.3286046511627903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8"/>
        <v>-23801.54</v>
      </c>
      <c r="H77" s="164">
        <f>F77/E77*100</f>
        <v>20.74079254079254</v>
      </c>
      <c r="I77" s="167">
        <f aca="true" t="shared" si="32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29"/>
        <v>43564.229999999996</v>
      </c>
      <c r="P77" s="209">
        <f t="shared" si="30"/>
        <v>5.174510361956999</v>
      </c>
      <c r="Q77" s="167">
        <v>7241.5</v>
      </c>
      <c r="R77" s="167">
        <f t="shared" si="26"/>
        <v>-1013.04</v>
      </c>
      <c r="S77" s="209">
        <f t="shared" si="27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1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13037.23</v>
      </c>
      <c r="G78" s="162">
        <f t="shared" si="28"/>
        <v>-18562.77</v>
      </c>
      <c r="H78" s="164">
        <f>F78/E78*100</f>
        <v>41.25705696202531</v>
      </c>
      <c r="I78" s="167">
        <f t="shared" si="32"/>
        <v>-65962.77</v>
      </c>
      <c r="J78" s="167">
        <f>F78/D78*100</f>
        <v>16.502822784810125</v>
      </c>
      <c r="K78" s="167"/>
      <c r="L78" s="167"/>
      <c r="M78" s="167"/>
      <c r="N78" s="167">
        <v>12593.19</v>
      </c>
      <c r="O78" s="167">
        <f t="shared" si="29"/>
        <v>66406.81</v>
      </c>
      <c r="P78" s="209">
        <f t="shared" si="30"/>
        <v>6.273231802267733</v>
      </c>
      <c r="Q78" s="167">
        <v>12246.75</v>
      </c>
      <c r="R78" s="167">
        <f t="shared" si="26"/>
        <v>790.4799999999996</v>
      </c>
      <c r="S78" s="209">
        <f t="shared" si="27"/>
        <v>1.0645461040684263</v>
      </c>
      <c r="T78" s="157">
        <f>E78-вересень!E78</f>
        <v>3850</v>
      </c>
      <c r="U78" s="160">
        <f>F78-вересень!F78</f>
        <v>1463.83</v>
      </c>
      <c r="V78" s="167">
        <f t="shared" si="31"/>
        <v>-2386.17</v>
      </c>
      <c r="W78" s="167">
        <f>U78/T78*100</f>
        <v>38.02155844155844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11</v>
      </c>
      <c r="G79" s="162">
        <f t="shared" si="28"/>
        <v>1</v>
      </c>
      <c r="H79" s="164">
        <f>F79/E79*100</f>
        <v>110.00000000000001</v>
      </c>
      <c r="I79" s="167">
        <f t="shared" si="32"/>
        <v>-1</v>
      </c>
      <c r="J79" s="167">
        <f>F79/D79*100</f>
        <v>91.66666666666666</v>
      </c>
      <c r="K79" s="167"/>
      <c r="L79" s="167"/>
      <c r="M79" s="167"/>
      <c r="N79" s="167">
        <v>13</v>
      </c>
      <c r="O79" s="167">
        <f t="shared" si="29"/>
        <v>-1</v>
      </c>
      <c r="P79" s="209">
        <f t="shared" si="30"/>
        <v>0.9230769230769231</v>
      </c>
      <c r="Q79" s="167">
        <v>11</v>
      </c>
      <c r="R79" s="167">
        <f t="shared" si="26"/>
        <v>0</v>
      </c>
      <c r="S79" s="209">
        <f t="shared" si="27"/>
        <v>1</v>
      </c>
      <c r="T79" s="157">
        <f>E79-вересень!E79</f>
        <v>1</v>
      </c>
      <c r="U79" s="160">
        <f>F79-вересень!F79</f>
        <v>1</v>
      </c>
      <c r="V79" s="167">
        <f t="shared" si="31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122640</v>
      </c>
      <c r="F80" s="184">
        <f>F76+F77+F78+F79</f>
        <v>19781.15</v>
      </c>
      <c r="G80" s="185">
        <f t="shared" si="28"/>
        <v>-102858.85</v>
      </c>
      <c r="H80" s="186">
        <f>F80/E80*100</f>
        <v>16.129443900848013</v>
      </c>
      <c r="I80" s="187">
        <f t="shared" si="32"/>
        <v>-217436.88</v>
      </c>
      <c r="J80" s="187">
        <f>F80/D80*100</f>
        <v>8.338805444088715</v>
      </c>
      <c r="K80" s="187"/>
      <c r="L80" s="187"/>
      <c r="M80" s="187"/>
      <c r="N80" s="187">
        <v>27660.95</v>
      </c>
      <c r="O80" s="187">
        <f t="shared" si="29"/>
        <v>209557.08</v>
      </c>
      <c r="P80" s="214">
        <f t="shared" si="30"/>
        <v>8.575917674555646</v>
      </c>
      <c r="Q80" s="187">
        <v>21551.45</v>
      </c>
      <c r="R80" s="167">
        <f t="shared" si="26"/>
        <v>-1770.2999999999993</v>
      </c>
      <c r="S80" s="209">
        <f t="shared" si="27"/>
        <v>0.9178570351414871</v>
      </c>
      <c r="T80" s="185">
        <f>T76+T77+T78+T79</f>
        <v>28951</v>
      </c>
      <c r="U80" s="189">
        <f>U76+U77+U78+U79</f>
        <v>1965.48</v>
      </c>
      <c r="V80" s="187">
        <f t="shared" si="31"/>
        <v>-26985.52</v>
      </c>
      <c r="W80" s="187">
        <f>U80/T80*100</f>
        <v>6.788988290559912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8"/>
        <v>19.14</v>
      </c>
      <c r="H81" s="164"/>
      <c r="I81" s="167">
        <f t="shared" si="32"/>
        <v>-1.8599999999999994</v>
      </c>
      <c r="J81" s="167"/>
      <c r="K81" s="167"/>
      <c r="L81" s="167"/>
      <c r="M81" s="167"/>
      <c r="N81" s="167">
        <v>69.99</v>
      </c>
      <c r="O81" s="167">
        <f t="shared" si="29"/>
        <v>-29.989999999999995</v>
      </c>
      <c r="P81" s="209">
        <f t="shared" si="30"/>
        <v>0.5715102157451065</v>
      </c>
      <c r="Q81" s="167">
        <v>35.95</v>
      </c>
      <c r="R81" s="167">
        <f t="shared" si="26"/>
        <v>2.1899999999999977</v>
      </c>
      <c r="S81" s="209">
        <f t="shared" si="27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1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8"/>
        <v>0</v>
      </c>
      <c r="H82" s="164"/>
      <c r="I82" s="167">
        <f t="shared" si="32"/>
        <v>0</v>
      </c>
      <c r="J82" s="190"/>
      <c r="K82" s="190"/>
      <c r="L82" s="190"/>
      <c r="M82" s="190"/>
      <c r="N82" s="190"/>
      <c r="O82" s="167">
        <f t="shared" si="29"/>
        <v>0</v>
      </c>
      <c r="P82" s="209" t="e">
        <f t="shared" si="30"/>
        <v>#DIV/0!</v>
      </c>
      <c r="Q82" s="167">
        <v>0</v>
      </c>
      <c r="R82" s="167">
        <f t="shared" si="26"/>
        <v>0</v>
      </c>
      <c r="S82" s="209" t="e">
        <f t="shared" si="27"/>
        <v>#DIV/0!</v>
      </c>
      <c r="T82" s="157">
        <f>E82-вересень!E82</f>
        <v>0</v>
      </c>
      <c r="U82" s="160">
        <f>F82-вересень!F82</f>
        <v>0</v>
      </c>
      <c r="V82" s="167">
        <f t="shared" si="31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6779.82</v>
      </c>
      <c r="G83" s="162">
        <f t="shared" si="28"/>
        <v>379.8199999999997</v>
      </c>
      <c r="H83" s="164">
        <f>F83/E83*100</f>
        <v>105.9346875</v>
      </c>
      <c r="I83" s="167">
        <f t="shared" si="32"/>
        <v>-1580.1800000000003</v>
      </c>
      <c r="J83" s="167">
        <f>F83/D83*100</f>
        <v>81.09832535885168</v>
      </c>
      <c r="K83" s="167"/>
      <c r="L83" s="167"/>
      <c r="M83" s="167"/>
      <c r="N83" s="167">
        <v>8352.68</v>
      </c>
      <c r="O83" s="167">
        <f t="shared" si="29"/>
        <v>7.319999999999709</v>
      </c>
      <c r="P83" s="209">
        <f t="shared" si="30"/>
        <v>1.0008763654300177</v>
      </c>
      <c r="Q83" s="167">
        <v>6836.07</v>
      </c>
      <c r="R83" s="167">
        <f t="shared" si="26"/>
        <v>-56.25</v>
      </c>
      <c r="S83" s="209">
        <f t="shared" si="27"/>
        <v>0.9917715880615617</v>
      </c>
      <c r="T83" s="157">
        <f>E83-вересень!E83</f>
        <v>6.300000000000182</v>
      </c>
      <c r="U83" s="160">
        <f>F83-вересень!F83</f>
        <v>204.38999999999942</v>
      </c>
      <c r="V83" s="167">
        <f t="shared" si="31"/>
        <v>198.08999999999924</v>
      </c>
      <c r="W83" s="167">
        <f>U83/T83*100</f>
        <v>3244.2857142856114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8"/>
        <v>0.08</v>
      </c>
      <c r="H84" s="164"/>
      <c r="I84" s="167">
        <f t="shared" si="32"/>
        <v>0.08</v>
      </c>
      <c r="J84" s="167"/>
      <c r="K84" s="167"/>
      <c r="L84" s="167"/>
      <c r="M84" s="167"/>
      <c r="N84" s="167">
        <v>1.48</v>
      </c>
      <c r="O84" s="167">
        <f t="shared" si="29"/>
        <v>-1.48</v>
      </c>
      <c r="P84" s="209">
        <f t="shared" si="30"/>
        <v>0</v>
      </c>
      <c r="Q84" s="167">
        <v>1.34</v>
      </c>
      <c r="R84" s="167">
        <f t="shared" si="26"/>
        <v>-1.26</v>
      </c>
      <c r="S84" s="209">
        <f t="shared" si="27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1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6818.04</v>
      </c>
      <c r="G85" s="185">
        <f t="shared" si="28"/>
        <v>399.03999999999996</v>
      </c>
      <c r="H85" s="186">
        <f>F85/E85*100</f>
        <v>106.21654463312042</v>
      </c>
      <c r="I85" s="187">
        <f t="shared" si="32"/>
        <v>-1581.96</v>
      </c>
      <c r="J85" s="187">
        <f>F85/D85*100</f>
        <v>81.16714285714286</v>
      </c>
      <c r="K85" s="187"/>
      <c r="L85" s="187"/>
      <c r="M85" s="187"/>
      <c r="N85" s="187">
        <v>8424.15</v>
      </c>
      <c r="O85" s="187">
        <f t="shared" si="29"/>
        <v>-24.149999999999636</v>
      </c>
      <c r="P85" s="214">
        <f t="shared" si="30"/>
        <v>0.9971332419294529</v>
      </c>
      <c r="Q85" s="187">
        <v>6873.35</v>
      </c>
      <c r="R85" s="167">
        <f t="shared" si="26"/>
        <v>-55.3100000000004</v>
      </c>
      <c r="S85" s="209">
        <f t="shared" si="27"/>
        <v>0.9919529778055823</v>
      </c>
      <c r="T85" s="185">
        <f>T81+T84+T82+T83</f>
        <v>6.300000000000182</v>
      </c>
      <c r="U85" s="189">
        <f>U81+U84+U82+U83</f>
        <v>204.38999999999942</v>
      </c>
      <c r="V85" s="187">
        <f t="shared" si="31"/>
        <v>198.08999999999924</v>
      </c>
      <c r="W85" s="187">
        <f>U85/T85*100</f>
        <v>3244.2857142856114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25.51</v>
      </c>
      <c r="G86" s="162">
        <f t="shared" si="28"/>
        <v>-9.789999999999996</v>
      </c>
      <c r="H86" s="164">
        <f>F86/E86*100</f>
        <v>72.26628895184137</v>
      </c>
      <c r="I86" s="167">
        <f t="shared" si="32"/>
        <v>-12.489999999999998</v>
      </c>
      <c r="J86" s="167">
        <f>F86/D86*100</f>
        <v>67.13157894736842</v>
      </c>
      <c r="K86" s="167"/>
      <c r="L86" s="167"/>
      <c r="M86" s="167"/>
      <c r="N86" s="167">
        <v>35.33</v>
      </c>
      <c r="O86" s="167">
        <f t="shared" si="29"/>
        <v>2.6700000000000017</v>
      </c>
      <c r="P86" s="209">
        <f t="shared" si="30"/>
        <v>1.075573167279932</v>
      </c>
      <c r="Q86" s="187">
        <v>27.47</v>
      </c>
      <c r="R86" s="167">
        <f t="shared" si="26"/>
        <v>-1.9599999999999973</v>
      </c>
      <c r="S86" s="209">
        <f t="shared" si="27"/>
        <v>0.9286494357480889</v>
      </c>
      <c r="T86" s="157">
        <f>E86-вересень!E86</f>
        <v>1.5999999999999943</v>
      </c>
      <c r="U86" s="160">
        <f>F86-вересень!F86</f>
        <v>0.5500000000000007</v>
      </c>
      <c r="V86" s="167">
        <f t="shared" si="31"/>
        <v>-1.0499999999999936</v>
      </c>
      <c r="W86" s="167">
        <f>U86/T86*100</f>
        <v>34.37500000000016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7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129094.3</v>
      </c>
      <c r="F88" s="308">
        <f>F74+F75+F80+F85+F86</f>
        <v>26657.64</v>
      </c>
      <c r="G88" s="309">
        <f>F88-E88</f>
        <v>-102436.66</v>
      </c>
      <c r="H88" s="310">
        <f>F88/E88*100</f>
        <v>20.64974208776065</v>
      </c>
      <c r="I88" s="301">
        <f>F88-D88</f>
        <v>-218998.39</v>
      </c>
      <c r="J88" s="301">
        <f>F88/D88*100</f>
        <v>10.851612313363526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28442.09</v>
      </c>
      <c r="R88" s="301">
        <f>F88-Q88</f>
        <v>-1784.4500000000007</v>
      </c>
      <c r="S88" s="302">
        <f t="shared" si="27"/>
        <v>0.9372602365016073</v>
      </c>
      <c r="T88" s="308">
        <f>T74+T75+T80+T85+T86</f>
        <v>28958.899999999998</v>
      </c>
      <c r="U88" s="308">
        <f>U74+U75+U80+U85+U86</f>
        <v>2170.4199999999996</v>
      </c>
      <c r="V88" s="301">
        <f>U88-T88</f>
        <v>-26788.48</v>
      </c>
      <c r="W88" s="301">
        <f>U88/T88*100</f>
        <v>7.494828878168715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1243865.6000000003</v>
      </c>
      <c r="F89" s="308">
        <f>F67+F88</f>
        <v>1066161.18</v>
      </c>
      <c r="G89" s="309">
        <f>F89-E89</f>
        <v>-177704.4200000004</v>
      </c>
      <c r="H89" s="310">
        <f>F89/E89*100</f>
        <v>85.71353528869997</v>
      </c>
      <c r="I89" s="301">
        <f>F89-D89</f>
        <v>-536985.9500000002</v>
      </c>
      <c r="J89" s="301">
        <f>F89/D89*100</f>
        <v>66.50426277468368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881093.11</v>
      </c>
      <c r="R89" s="301">
        <f>R67+R88</f>
        <v>185068.07</v>
      </c>
      <c r="S89" s="302">
        <f t="shared" si="27"/>
        <v>1.2100437149031842</v>
      </c>
      <c r="T89" s="309">
        <f>T67+T88</f>
        <v>151539</v>
      </c>
      <c r="U89" s="309">
        <f>U67+U88</f>
        <v>51945.86</v>
      </c>
      <c r="V89" s="301">
        <f>U89-T89</f>
        <v>-99593.14</v>
      </c>
      <c r="W89" s="301">
        <f>U89/T89*100</f>
        <v>34.27887210553059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14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5200.332857142857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43018</v>
      </c>
      <c r="D93" s="29">
        <v>2678.8</v>
      </c>
      <c r="G93" s="4" t="s">
        <v>58</v>
      </c>
      <c r="U93" s="355"/>
      <c r="V93" s="355"/>
    </row>
    <row r="94" spans="3:22" ht="15">
      <c r="C94" s="81">
        <v>43017</v>
      </c>
      <c r="D94" s="29">
        <v>3625.4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43014</v>
      </c>
      <c r="D95" s="29">
        <v>9933.4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v>1008.39976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1440.85</v>
      </c>
      <c r="G100" s="68">
        <f>G48+G51+G52</f>
        <v>462.85</v>
      </c>
      <c r="H100" s="69"/>
      <c r="I100" s="69"/>
      <c r="T100" s="29">
        <f>T48+T51+T52</f>
        <v>86</v>
      </c>
      <c r="U100" s="202">
        <f>U48+U51+U52</f>
        <v>66.53999999999996</v>
      </c>
      <c r="V100" s="29">
        <f>V48+V51+V52</f>
        <v>-19.460000000000036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986651.62</v>
      </c>
      <c r="G102" s="29">
        <f>F102-E102</f>
        <v>-78388.08000000019</v>
      </c>
      <c r="H102" s="230">
        <f>F102/E102</f>
        <v>0.9263989126414722</v>
      </c>
      <c r="I102" s="29">
        <f>F102-D102</f>
        <v>-312396.9800000001</v>
      </c>
      <c r="J102" s="230">
        <f>F102/D102</f>
        <v>0.759518635407482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46725.83</v>
      </c>
      <c r="V102" s="29">
        <f>U102-T102</f>
        <v>-71188.47</v>
      </c>
      <c r="W102" s="230">
        <f>U102/T102</f>
        <v>0.3962694092234784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52828.05</v>
      </c>
      <c r="G103" s="29">
        <f>G43+G44+G46+G48+G50+G51+G52+G53+G54+G60+G64+G47</f>
        <v>3101.4800000000005</v>
      </c>
      <c r="H103" s="230">
        <f>F103/E103</f>
        <v>1.0622632290133438</v>
      </c>
      <c r="I103" s="29">
        <f>I43+I44+I46+I48+I50+I51+I52+I53+I54+I60+I64+I47</f>
        <v>-5609.419999999999</v>
      </c>
      <c r="J103" s="230">
        <f>F103/D103</f>
        <v>0.903932069983317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-1697.2599999999984</v>
      </c>
      <c r="S103" s="29">
        <f>S43+S44+S46+S48+S50+S51+S52+S53+S54+S60+S64+S47</f>
        <v>19.390001667081922</v>
      </c>
      <c r="T103" s="29">
        <f>T43+T44+T46+T48+T50+T51+T52+T53+T54+T60+T64+T47+T66</f>
        <v>4665.8</v>
      </c>
      <c r="U103" s="229">
        <f>U43+U44+U46+U48+U50+U51+U52+U53+U54+U60+U64+U47+U66</f>
        <v>3049.6100000000015</v>
      </c>
      <c r="V103" s="29">
        <f>V43+V44+V46+V48+V50+V51+V52+V53+V54+V60+V64+V47</f>
        <v>-1616.3299999999983</v>
      </c>
      <c r="W103" s="230">
        <f>U103/T103</f>
        <v>0.6536092417163191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147196.36000000002</v>
      </c>
      <c r="F111" s="191">
        <f>F88+F110</f>
        <v>46911.96</v>
      </c>
      <c r="G111" s="192">
        <f>F111-E111</f>
        <v>-100284.40000000002</v>
      </c>
      <c r="H111" s="193">
        <f>F111/E111*100</f>
        <v>31.870326141217078</v>
      </c>
      <c r="I111" s="194">
        <f>F111-D111</f>
        <v>-271152.29</v>
      </c>
      <c r="J111" s="194">
        <f>F111/D111*100</f>
        <v>14.74920868975372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43872.09</v>
      </c>
      <c r="S111" s="269">
        <f>F111/Q111</f>
        <v>15.432225720178824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1261967.6600000004</v>
      </c>
      <c r="F112" s="191">
        <f>F111+F67</f>
        <v>1086415.5</v>
      </c>
      <c r="G112" s="192">
        <f>F112-E112</f>
        <v>-175552.16000000038</v>
      </c>
      <c r="H112" s="193">
        <f>F112/E112*100</f>
        <v>86.0890127723241</v>
      </c>
      <c r="I112" s="194">
        <f>F112-D112</f>
        <v>-589139.8500000001</v>
      </c>
      <c r="J112" s="194">
        <f>F112/D112*100</f>
        <v>64.83912930718762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202282.52000000002</v>
      </c>
      <c r="S112" s="269">
        <f>F112/Q112</f>
        <v>1.2287919629465693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4" t="s">
        <v>143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134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123</v>
      </c>
      <c r="O3" s="385" t="s">
        <v>118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135</v>
      </c>
      <c r="F4" s="368" t="s">
        <v>33</v>
      </c>
      <c r="G4" s="356" t="s">
        <v>136</v>
      </c>
      <c r="H4" s="370" t="s">
        <v>137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124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142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55"/>
      <c r="P90" s="355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42762</v>
      </c>
      <c r="D92" s="29">
        <v>8862.4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f>9505303.41/1000</f>
        <v>9505.30341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9" sqref="Y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4" t="s">
        <v>132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314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126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129</v>
      </c>
      <c r="O3" s="385" t="s">
        <v>125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127</v>
      </c>
      <c r="F4" s="390" t="s">
        <v>33</v>
      </c>
      <c r="G4" s="356" t="s">
        <v>128</v>
      </c>
      <c r="H4" s="370" t="s">
        <v>122</v>
      </c>
      <c r="I4" s="356" t="s">
        <v>103</v>
      </c>
      <c r="J4" s="370" t="s">
        <v>104</v>
      </c>
      <c r="K4" s="85" t="s">
        <v>114</v>
      </c>
      <c r="L4" s="204" t="s">
        <v>113</v>
      </c>
      <c r="M4" s="90" t="s">
        <v>63</v>
      </c>
      <c r="N4" s="370"/>
      <c r="O4" s="372" t="s">
        <v>133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91"/>
      <c r="G5" s="357"/>
      <c r="H5" s="371"/>
      <c r="I5" s="357"/>
      <c r="J5" s="371"/>
      <c r="K5" s="359" t="s">
        <v>130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5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5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7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7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7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7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7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7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8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19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1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8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8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1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1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8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8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2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8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7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7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7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7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3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7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7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7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7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4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5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6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7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7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8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29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0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0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1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0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0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0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0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0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1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0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0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0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0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1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0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0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55"/>
      <c r="P90" s="355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42732</v>
      </c>
      <c r="D92" s="29">
        <v>19085.6</v>
      </c>
      <c r="F92" s="332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332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 t="e">
        <f>'[1]ЧТКЕ'!$G$6/1000</f>
        <v>#VALUE!</v>
      </c>
      <c r="E94" s="69"/>
      <c r="F94" s="333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" customHeight="1">
      <c r="F95" s="332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332"/>
      <c r="G96" s="351"/>
      <c r="H96" s="35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4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5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5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5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75" zoomScaleNormal="75" zoomScalePageLayoutView="0" workbookViewId="0" topLeftCell="B1">
      <pane xSplit="2" ySplit="8" topLeftCell="D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W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239</v>
      </c>
      <c r="U3" s="385" t="s">
        <v>241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236</v>
      </c>
      <c r="F4" s="368" t="s">
        <v>33</v>
      </c>
      <c r="G4" s="356" t="s">
        <v>237</v>
      </c>
      <c r="H4" s="370" t="s">
        <v>238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243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240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5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7" ref="G10:G35">F10-E10</f>
        <v>7758.760000000009</v>
      </c>
      <c r="H10" s="105">
        <f aca="true" t="shared" si="8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9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7"/>
        <v>-4465.5999999999985</v>
      </c>
      <c r="H11" s="105">
        <f t="shared" si="8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9"/>
        <v>-455.1399999999994</v>
      </c>
      <c r="W11" s="104">
        <f t="shared" si="6"/>
        <v>88.67810945273634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7"/>
        <v>1358.6400000000003</v>
      </c>
      <c r="H12" s="105">
        <f t="shared" si="8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9"/>
        <v>10.360000000000582</v>
      </c>
      <c r="W12" s="104">
        <f t="shared" si="6"/>
        <v>101.15111111111116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7"/>
        <v>-32.69999999999982</v>
      </c>
      <c r="H13" s="105">
        <f t="shared" si="8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9"/>
        <v>-198.15999999999985</v>
      </c>
      <c r="W13" s="104">
        <f t="shared" si="6"/>
        <v>58.7166666666667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7"/>
        <v>172.45000000000005</v>
      </c>
      <c r="H14" s="105">
        <f t="shared" si="8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9"/>
        <v>10.980000000000018</v>
      </c>
      <c r="W14" s="104">
        <f t="shared" si="6"/>
        <v>111.43750000000001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9"/>
        <v>51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aca="true" t="shared" si="10" ref="I16:I40">F16-D16</f>
        <v>0</v>
      </c>
      <c r="J16" s="158" t="e">
        <f aca="true" t="shared" si="11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1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10"/>
        <v>22.460000000000008</v>
      </c>
      <c r="J18" s="158">
        <f t="shared" si="1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9"/>
        <v>0</v>
      </c>
      <c r="W18" s="158" t="e">
        <f aca="true" t="shared" si="12" ref="W18:W24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7"/>
        <v>-24668.550000000003</v>
      </c>
      <c r="H19" s="157">
        <f aca="true" t="shared" si="13" ref="H19:H39">F19/E19*100</f>
        <v>73.97832278481012</v>
      </c>
      <c r="I19" s="158">
        <f t="shared" si="10"/>
        <v>-59868.55</v>
      </c>
      <c r="J19" s="158">
        <f t="shared" si="11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9"/>
        <v>-6387.080000000002</v>
      </c>
      <c r="W19" s="158">
        <f t="shared" si="12"/>
        <v>45.872203389830496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7"/>
        <v>-9170.919999999998</v>
      </c>
      <c r="H20" s="195">
        <f t="shared" si="13"/>
        <v>83.69614222222222</v>
      </c>
      <c r="I20" s="254">
        <f t="shared" si="10"/>
        <v>-29420.92</v>
      </c>
      <c r="J20" s="254">
        <f t="shared" si="11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9"/>
        <v>-1437.0699999999997</v>
      </c>
      <c r="W20" s="254">
        <f t="shared" si="12"/>
        <v>79.02087591240875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7"/>
        <v>-2807.6800000000003</v>
      </c>
      <c r="H21" s="195">
        <f t="shared" si="13"/>
        <v>63.771870967741926</v>
      </c>
      <c r="I21" s="254">
        <f t="shared" si="10"/>
        <v>-5757.68</v>
      </c>
      <c r="J21" s="254">
        <f t="shared" si="11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9"/>
        <v>-950</v>
      </c>
      <c r="W21" s="254">
        <f t="shared" si="12"/>
        <v>0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7"/>
        <v>-12689.95</v>
      </c>
      <c r="H22" s="195">
        <f t="shared" si="13"/>
        <v>58.79886363636363</v>
      </c>
      <c r="I22" s="254">
        <f t="shared" si="10"/>
        <v>-24689.95</v>
      </c>
      <c r="J22" s="254">
        <f t="shared" si="11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9"/>
        <v>-4000</v>
      </c>
      <c r="W22" s="254">
        <f t="shared" si="12"/>
        <v>0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7"/>
        <v>11493.48000000004</v>
      </c>
      <c r="H23" s="157">
        <f t="shared" si="13"/>
        <v>103.77887796374561</v>
      </c>
      <c r="I23" s="158">
        <f t="shared" si="10"/>
        <v>-85486.01999999996</v>
      </c>
      <c r="J23" s="158">
        <f t="shared" si="11"/>
        <v>78.68870473694196</v>
      </c>
      <c r="K23" s="158"/>
      <c r="L23" s="158"/>
      <c r="M23" s="158"/>
      <c r="N23" s="158">
        <v>340503.51</v>
      </c>
      <c r="O23" s="158">
        <f aca="true" t="shared" si="14" ref="O23:O39">D23-N23</f>
        <v>60626.58999999997</v>
      </c>
      <c r="P23" s="210">
        <f aca="true" t="shared" si="15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6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9"/>
        <v>4422.770000000019</v>
      </c>
      <c r="W23" s="158">
        <f t="shared" si="12"/>
        <v>119.12929707098503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7"/>
        <v>2367.8800000000047</v>
      </c>
      <c r="H24" s="157">
        <f t="shared" si="13"/>
        <v>101.53599954332834</v>
      </c>
      <c r="I24" s="158">
        <f t="shared" si="10"/>
        <v>-50094.22</v>
      </c>
      <c r="J24" s="158">
        <f t="shared" si="11"/>
        <v>75.75550403879568</v>
      </c>
      <c r="K24" s="158"/>
      <c r="L24" s="158"/>
      <c r="M24" s="158"/>
      <c r="N24" s="158">
        <v>182295.05</v>
      </c>
      <c r="O24" s="158">
        <f t="shared" si="14"/>
        <v>24325.95000000001</v>
      </c>
      <c r="P24" s="210">
        <f t="shared" si="15"/>
        <v>1.1334427347314149</v>
      </c>
      <c r="Q24" s="158">
        <v>135815.8</v>
      </c>
      <c r="R24" s="161">
        <f t="shared" si="4"/>
        <v>20710.98000000001</v>
      </c>
      <c r="S24" s="209">
        <f t="shared" si="16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9"/>
        <v>2758.1199999999953</v>
      </c>
      <c r="W24" s="158">
        <f t="shared" si="12"/>
        <v>116.60217901643288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7"/>
        <v>1379.800000000003</v>
      </c>
      <c r="H25" s="195">
        <f t="shared" si="13"/>
        <v>107.99462312635075</v>
      </c>
      <c r="I25" s="254">
        <f t="shared" si="10"/>
        <v>-4170.0999999999985</v>
      </c>
      <c r="J25" s="254">
        <f t="shared" si="11"/>
        <v>81.71730457275638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15758.82</v>
      </c>
      <c r="R25" s="166">
        <f t="shared" si="4"/>
        <v>2880.0800000000017</v>
      </c>
      <c r="S25" s="215">
        <f t="shared" si="16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9"/>
        <v>833.7500000000018</v>
      </c>
      <c r="W25" s="254">
        <f aca="true" t="shared" si="17" ref="W25:W35">U25/T25*100</f>
        <v>192.1270718232048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7"/>
        <v>-323.06999999999994</v>
      </c>
      <c r="H26" s="237">
        <f t="shared" si="13"/>
        <v>76.41824817518248</v>
      </c>
      <c r="I26" s="299">
        <f t="shared" si="10"/>
        <v>-775.3699999999999</v>
      </c>
      <c r="J26" s="299">
        <f t="shared" si="11"/>
        <v>57.45102343192669</v>
      </c>
      <c r="K26" s="299"/>
      <c r="L26" s="299"/>
      <c r="M26" s="299"/>
      <c r="N26" s="299">
        <v>842.7</v>
      </c>
      <c r="O26" s="299">
        <f t="shared" si="14"/>
        <v>979.5999999999999</v>
      </c>
      <c r="P26" s="340">
        <f t="shared" si="15"/>
        <v>2.162454016850599</v>
      </c>
      <c r="Q26" s="200">
        <v>668.85</v>
      </c>
      <c r="R26" s="200">
        <f>Q26-F26</f>
        <v>-378.08000000000004</v>
      </c>
      <c r="S26" s="228">
        <f t="shared" si="16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9"/>
        <v>118.98000000000002</v>
      </c>
      <c r="W26" s="299">
        <f t="shared" si="17"/>
        <v>213.31428571428575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7"/>
        <v>1702.8700000000008</v>
      </c>
      <c r="H27" s="237">
        <f t="shared" si="13"/>
        <v>110.71722123971779</v>
      </c>
      <c r="I27" s="299">
        <f t="shared" si="10"/>
        <v>-3394.7299999999996</v>
      </c>
      <c r="J27" s="299">
        <f t="shared" si="11"/>
        <v>83.82437448479276</v>
      </c>
      <c r="K27" s="299"/>
      <c r="L27" s="299"/>
      <c r="M27" s="299"/>
      <c r="N27" s="299">
        <v>20639.46</v>
      </c>
      <c r="O27" s="299">
        <f t="shared" si="14"/>
        <v>347.2400000000016</v>
      </c>
      <c r="P27" s="340">
        <f t="shared" si="15"/>
        <v>1.01682408357583</v>
      </c>
      <c r="Q27" s="200">
        <v>15089.97</v>
      </c>
      <c r="R27" s="200">
        <f>Q27-F27</f>
        <v>-2502.000000000002</v>
      </c>
      <c r="S27" s="228">
        <f t="shared" si="16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9"/>
        <v>714.760000000002</v>
      </c>
      <c r="W27" s="299">
        <f t="shared" si="17"/>
        <v>189.34500000000025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7"/>
        <v>-380.16</v>
      </c>
      <c r="H28" s="195">
        <f t="shared" si="13"/>
        <v>18.560411311053983</v>
      </c>
      <c r="I28" s="254">
        <f t="shared" si="10"/>
        <v>-733.36</v>
      </c>
      <c r="J28" s="254">
        <f t="shared" si="11"/>
        <v>10.565853658536586</v>
      </c>
      <c r="K28" s="254"/>
      <c r="L28" s="254"/>
      <c r="M28" s="254"/>
      <c r="N28" s="254">
        <v>701.85</v>
      </c>
      <c r="O28" s="254">
        <f t="shared" si="14"/>
        <v>118.14999999999998</v>
      </c>
      <c r="P28" s="305">
        <f t="shared" si="15"/>
        <v>1.1683408135641518</v>
      </c>
      <c r="Q28" s="174">
        <v>777.34</v>
      </c>
      <c r="R28" s="174">
        <f aca="true" t="shared" si="18" ref="R28:R42">F28-Q28</f>
        <v>-690.7</v>
      </c>
      <c r="S28" s="212">
        <f t="shared" si="16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9"/>
        <v>-12.86</v>
      </c>
      <c r="W28" s="254">
        <f t="shared" si="17"/>
        <v>87.75238095238095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7"/>
        <v>1368.2399999999907</v>
      </c>
      <c r="H29" s="195">
        <f t="shared" si="13"/>
        <v>101.00286587555796</v>
      </c>
      <c r="I29" s="254">
        <f t="shared" si="10"/>
        <v>-45190.76000000001</v>
      </c>
      <c r="J29" s="254">
        <f t="shared" si="11"/>
        <v>75.30451604441724</v>
      </c>
      <c r="K29" s="254"/>
      <c r="L29" s="254"/>
      <c r="M29" s="254"/>
      <c r="N29" s="254">
        <v>160111.04</v>
      </c>
      <c r="O29" s="254">
        <f t="shared" si="14"/>
        <v>22880.959999999992</v>
      </c>
      <c r="P29" s="305">
        <f t="shared" si="15"/>
        <v>1.1429068226650705</v>
      </c>
      <c r="Q29" s="175">
        <v>119279.65</v>
      </c>
      <c r="R29" s="175">
        <f t="shared" si="18"/>
        <v>18521.589999999997</v>
      </c>
      <c r="S29" s="211">
        <f t="shared" si="16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9"/>
        <v>1937.229999999996</v>
      </c>
      <c r="W29" s="254">
        <f t="shared" si="17"/>
        <v>112.41575338076008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7"/>
        <v>1975.989999999998</v>
      </c>
      <c r="H30" s="237">
        <f t="shared" si="13"/>
        <v>104.58115595947417</v>
      </c>
      <c r="I30" s="299">
        <f t="shared" si="10"/>
        <v>-12424.010000000002</v>
      </c>
      <c r="J30" s="299">
        <f t="shared" si="11"/>
        <v>78.40541949837484</v>
      </c>
      <c r="K30" s="299"/>
      <c r="L30" s="299"/>
      <c r="M30" s="299"/>
      <c r="N30" s="299">
        <v>49911.97</v>
      </c>
      <c r="O30" s="299">
        <f t="shared" si="14"/>
        <v>7621.029999999999</v>
      </c>
      <c r="P30" s="340">
        <f t="shared" si="15"/>
        <v>1.152689425001658</v>
      </c>
      <c r="Q30" s="200">
        <v>37996.12</v>
      </c>
      <c r="R30" s="200">
        <f t="shared" si="18"/>
        <v>7112.869999999995</v>
      </c>
      <c r="S30" s="228">
        <f t="shared" si="16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9"/>
        <v>-522.7799999999988</v>
      </c>
      <c r="W30" s="299">
        <f t="shared" si="17"/>
        <v>89.37006913379425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7"/>
        <v>-607.7599999999948</v>
      </c>
      <c r="H31" s="237">
        <f t="shared" si="13"/>
        <v>99.34859592711683</v>
      </c>
      <c r="I31" s="299">
        <f t="shared" si="10"/>
        <v>-32766.759999999995</v>
      </c>
      <c r="J31" s="299">
        <f t="shared" si="11"/>
        <v>73.88249547660989</v>
      </c>
      <c r="K31" s="299"/>
      <c r="L31" s="299"/>
      <c r="M31" s="299"/>
      <c r="N31" s="299">
        <v>110199.06</v>
      </c>
      <c r="O31" s="299">
        <f t="shared" si="14"/>
        <v>15259.940000000002</v>
      </c>
      <c r="P31" s="340">
        <f t="shared" si="15"/>
        <v>1.1384761358218483</v>
      </c>
      <c r="Q31" s="200">
        <v>81283.52</v>
      </c>
      <c r="R31" s="200">
        <f t="shared" si="18"/>
        <v>11408.720000000001</v>
      </c>
      <c r="S31" s="228">
        <f t="shared" si="16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9"/>
        <v>2460</v>
      </c>
      <c r="W31" s="299">
        <f t="shared" si="17"/>
        <v>123.02292934019654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10"/>
        <v>0.2</v>
      </c>
      <c r="J32" s="158"/>
      <c r="K32" s="158"/>
      <c r="L32" s="158"/>
      <c r="M32" s="158"/>
      <c r="N32" s="158">
        <v>0.15</v>
      </c>
      <c r="O32" s="158">
        <f t="shared" si="14"/>
        <v>-0.15</v>
      </c>
      <c r="P32" s="210">
        <f t="shared" si="15"/>
        <v>0</v>
      </c>
      <c r="Q32" s="167">
        <v>0.15</v>
      </c>
      <c r="R32" s="158">
        <f t="shared" si="18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7"/>
        <v>37.06</v>
      </c>
      <c r="H33" s="157">
        <f t="shared" si="13"/>
        <v>146.9113924050633</v>
      </c>
      <c r="I33" s="158">
        <f t="shared" si="10"/>
        <v>1.0600000000000023</v>
      </c>
      <c r="J33" s="158">
        <f t="shared" si="11"/>
        <v>100.92173913043479</v>
      </c>
      <c r="K33" s="158"/>
      <c r="L33" s="158"/>
      <c r="M33" s="158"/>
      <c r="N33" s="158">
        <v>117.68</v>
      </c>
      <c r="O33" s="158">
        <f t="shared" si="14"/>
        <v>-2.680000000000007</v>
      </c>
      <c r="P33" s="210">
        <f t="shared" si="15"/>
        <v>0.9772263766145479</v>
      </c>
      <c r="Q33" s="158">
        <v>87.95</v>
      </c>
      <c r="R33" s="158">
        <f t="shared" si="18"/>
        <v>28.11</v>
      </c>
      <c r="S33" s="210">
        <f aca="true" t="shared" si="19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9"/>
        <v>-5.400000000000006</v>
      </c>
      <c r="W33" s="158">
        <f t="shared" si="17"/>
        <v>27.027027027027007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7"/>
        <v>-43.12</v>
      </c>
      <c r="H34" s="157"/>
      <c r="I34" s="158">
        <f t="shared" si="10"/>
        <v>-43.12</v>
      </c>
      <c r="J34" s="158"/>
      <c r="K34" s="158"/>
      <c r="L34" s="158"/>
      <c r="M34" s="158"/>
      <c r="N34" s="158">
        <v>-177.97</v>
      </c>
      <c r="O34" s="158">
        <f t="shared" si="14"/>
        <v>177.97</v>
      </c>
      <c r="P34" s="210">
        <f t="shared" si="15"/>
        <v>0</v>
      </c>
      <c r="Q34" s="158">
        <v>-160.1</v>
      </c>
      <c r="R34" s="158">
        <f t="shared" si="18"/>
        <v>116.97999999999999</v>
      </c>
      <c r="S34" s="210">
        <f t="shared" si="19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9"/>
        <v>-4.909999999999997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7"/>
        <v>9131.459999999992</v>
      </c>
      <c r="H35" s="157">
        <f t="shared" si="13"/>
        <v>106.09118506971056</v>
      </c>
      <c r="I35" s="158">
        <f t="shared" si="10"/>
        <v>-35349.94</v>
      </c>
      <c r="J35" s="158">
        <f t="shared" si="11"/>
        <v>81.81532258437885</v>
      </c>
      <c r="K35" s="158"/>
      <c r="L35" s="158"/>
      <c r="M35" s="158"/>
      <c r="N35" s="158">
        <v>158268.6</v>
      </c>
      <c r="O35" s="158">
        <f t="shared" si="14"/>
        <v>36125.5</v>
      </c>
      <c r="P35" s="210">
        <f t="shared" si="15"/>
        <v>1.2282543726298205</v>
      </c>
      <c r="Q35" s="178">
        <v>112122.86</v>
      </c>
      <c r="R35" s="178">
        <f t="shared" si="18"/>
        <v>46921.3</v>
      </c>
      <c r="S35" s="226">
        <f t="shared" si="19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9"/>
        <v>1674.9599999999919</v>
      </c>
      <c r="W35" s="158">
        <f t="shared" si="17"/>
        <v>125.76861538461526</v>
      </c>
      <c r="X35" s="293">
        <v>7700</v>
      </c>
      <c r="Y35" s="293" t="e">
        <f>#N/A</f>
        <v>#N/A</v>
      </c>
    </row>
    <row r="36" spans="1:25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0"/>
        <v>0.01</v>
      </c>
      <c r="J36" s="104"/>
      <c r="K36" s="104"/>
      <c r="L36" s="104"/>
      <c r="M36" s="104"/>
      <c r="N36" s="104">
        <v>0.23</v>
      </c>
      <c r="O36" s="104">
        <f t="shared" si="14"/>
        <v>-0.23</v>
      </c>
      <c r="P36" s="109">
        <f t="shared" si="15"/>
        <v>0</v>
      </c>
      <c r="Q36" s="127">
        <v>0.23</v>
      </c>
      <c r="R36" s="127">
        <f t="shared" si="18"/>
        <v>-0.22</v>
      </c>
      <c r="S36" s="216">
        <f t="shared" si="19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3"/>
        <v>101.69718217562253</v>
      </c>
      <c r="I37" s="104">
        <f t="shared" si="10"/>
        <v>-9962.02</v>
      </c>
      <c r="J37" s="104">
        <f t="shared" si="11"/>
        <v>75.70239024390244</v>
      </c>
      <c r="K37" s="104"/>
      <c r="L37" s="104"/>
      <c r="M37" s="104"/>
      <c r="N37" s="104">
        <v>39173.72</v>
      </c>
      <c r="O37" s="104">
        <f t="shared" si="14"/>
        <v>1826.2799999999988</v>
      </c>
      <c r="P37" s="109">
        <f t="shared" si="15"/>
        <v>1.0466200299588602</v>
      </c>
      <c r="Q37" s="127">
        <v>28340.41</v>
      </c>
      <c r="R37" s="127">
        <f t="shared" si="18"/>
        <v>2697.5699999999997</v>
      </c>
      <c r="S37" s="216">
        <f t="shared" si="19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9"/>
        <v>-125.43999999999869</v>
      </c>
      <c r="W37" s="104">
        <f>U37/T37*100</f>
        <v>87.45600000000013</v>
      </c>
      <c r="X37" s="107"/>
      <c r="Y37" s="107"/>
    </row>
    <row r="38" spans="1:25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3"/>
        <v>107.21530663538874</v>
      </c>
      <c r="I38" s="104">
        <f t="shared" si="10"/>
        <v>-25366.910000000003</v>
      </c>
      <c r="J38" s="104">
        <f t="shared" si="11"/>
        <v>83.45698520468686</v>
      </c>
      <c r="K38" s="104"/>
      <c r="L38" s="104"/>
      <c r="M38" s="104"/>
      <c r="N38" s="104">
        <v>119039.46</v>
      </c>
      <c r="O38" s="104">
        <f t="shared" si="14"/>
        <v>34299.64</v>
      </c>
      <c r="P38" s="109">
        <f t="shared" si="15"/>
        <v>1.2881367237384982</v>
      </c>
      <c r="Q38" s="127">
        <v>83755.8</v>
      </c>
      <c r="R38" s="127">
        <f t="shared" si="18"/>
        <v>44216.39</v>
      </c>
      <c r="S38" s="216">
        <f t="shared" si="19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9"/>
        <v>1796.5</v>
      </c>
      <c r="W38" s="104">
        <f>U38/T38*100</f>
        <v>132.66363636363636</v>
      </c>
      <c r="X38" s="107"/>
      <c r="Y38" s="107"/>
    </row>
    <row r="39" spans="1:25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3"/>
        <v>103.91437308868498</v>
      </c>
      <c r="I39" s="104">
        <f t="shared" si="10"/>
        <v>-21.020000000000003</v>
      </c>
      <c r="J39" s="104">
        <f t="shared" si="11"/>
        <v>61.781818181818174</v>
      </c>
      <c r="K39" s="104"/>
      <c r="L39" s="104"/>
      <c r="M39" s="104"/>
      <c r="N39" s="104">
        <v>55.18</v>
      </c>
      <c r="O39" s="104">
        <f t="shared" si="14"/>
        <v>-0.17999999999999972</v>
      </c>
      <c r="P39" s="109">
        <f t="shared" si="15"/>
        <v>0.9967379485320769</v>
      </c>
      <c r="Q39" s="127">
        <v>26.42</v>
      </c>
      <c r="R39" s="127">
        <f t="shared" si="18"/>
        <v>7.559999999999995</v>
      </c>
      <c r="S39" s="216">
        <f t="shared" si="19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9"/>
        <v>3.9099999999999966</v>
      </c>
      <c r="W39" s="104"/>
      <c r="X39" s="107"/>
      <c r="Y39" s="107"/>
    </row>
    <row r="40" spans="1:25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8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H42+H43+H44+H45+H46+H48+H50+H51+H52+H53+H54+H59+H60+H64+H47+H49</f>
        <v>5918.909999999999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18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0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18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1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0"/>
        <v>-1604.9900000000016</v>
      </c>
      <c r="H43" s="164">
        <f aca="true" t="shared" si="22" ref="H43:H66">F43-E43</f>
        <v>-1604.9900000000016</v>
      </c>
      <c r="I43" s="165">
        <f aca="true" t="shared" si="23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4" ref="O43:O60">D43-N43</f>
        <v>-6136.57</v>
      </c>
      <c r="P43" s="218">
        <f aca="true" t="shared" si="25" ref="P43:P60">D43/N43</f>
        <v>0.8301839383206542</v>
      </c>
      <c r="Q43" s="165">
        <v>24166.13</v>
      </c>
      <c r="R43" s="165">
        <f aca="true" t="shared" si="26" ref="R43:R66">F43-Q43</f>
        <v>-3671.1200000000026</v>
      </c>
      <c r="S43" s="218">
        <f aca="true" t="shared" si="27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1"/>
        <v>-373.130000000001</v>
      </c>
      <c r="W43" s="165">
        <f aca="true" t="shared" si="28" ref="W43:W65">U43/T43</f>
        <v>0.8667392857142854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0"/>
        <v>103.30000000000001</v>
      </c>
      <c r="H44" s="164">
        <f t="shared" si="22"/>
        <v>103.30000000000001</v>
      </c>
      <c r="I44" s="165">
        <f t="shared" si="23"/>
        <v>88.30000000000001</v>
      </c>
      <c r="J44" s="165">
        <f aca="true" t="shared" si="29" ref="J44:J65">F44/D44*100</f>
        <v>320.75000000000006</v>
      </c>
      <c r="K44" s="165"/>
      <c r="L44" s="165"/>
      <c r="M44" s="165"/>
      <c r="N44" s="165">
        <v>31.98</v>
      </c>
      <c r="O44" s="165">
        <f t="shared" si="24"/>
        <v>8.02</v>
      </c>
      <c r="P44" s="218">
        <f t="shared" si="25"/>
        <v>1.2507817385866167</v>
      </c>
      <c r="Q44" s="165">
        <v>31.98</v>
      </c>
      <c r="R44" s="165">
        <f t="shared" si="26"/>
        <v>96.32000000000001</v>
      </c>
      <c r="S44" s="218">
        <f t="shared" si="27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1"/>
        <v>4.000000000000014</v>
      </c>
      <c r="W44" s="165">
        <f t="shared" si="28"/>
        <v>5.000000000000014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0"/>
        <v>12.95</v>
      </c>
      <c r="H45" s="164">
        <f t="shared" si="22"/>
        <v>12.95</v>
      </c>
      <c r="I45" s="165">
        <f t="shared" si="23"/>
        <v>12.95</v>
      </c>
      <c r="J45" s="165"/>
      <c r="K45" s="165"/>
      <c r="L45" s="165"/>
      <c r="M45" s="165"/>
      <c r="N45" s="165">
        <v>0.1</v>
      </c>
      <c r="O45" s="165">
        <f t="shared" si="24"/>
        <v>-0.1</v>
      </c>
      <c r="P45" s="218">
        <f t="shared" si="25"/>
        <v>0</v>
      </c>
      <c r="Q45" s="165">
        <v>0.1</v>
      </c>
      <c r="R45" s="165">
        <f t="shared" si="26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1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0"/>
        <v>426.32000000000005</v>
      </c>
      <c r="H46" s="164">
        <f t="shared" si="22"/>
        <v>426.32000000000005</v>
      </c>
      <c r="I46" s="165">
        <f t="shared" si="23"/>
        <v>360.32000000000005</v>
      </c>
      <c r="J46" s="165">
        <f t="shared" si="29"/>
        <v>238.5846153846154</v>
      </c>
      <c r="K46" s="165"/>
      <c r="L46" s="165"/>
      <c r="M46" s="165"/>
      <c r="N46" s="165">
        <v>241.07</v>
      </c>
      <c r="O46" s="165">
        <f t="shared" si="24"/>
        <v>18.930000000000007</v>
      </c>
      <c r="P46" s="218">
        <f t="shared" si="25"/>
        <v>1.0785249097772431</v>
      </c>
      <c r="Q46" s="165">
        <v>197.12</v>
      </c>
      <c r="R46" s="165">
        <f t="shared" si="26"/>
        <v>423.20000000000005</v>
      </c>
      <c r="S46" s="218">
        <f t="shared" si="27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1"/>
        <v>-0.8299999999999272</v>
      </c>
      <c r="W46" s="165">
        <f t="shared" si="28"/>
        <v>0.9622727272727306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0"/>
        <v>3.6300000000000097</v>
      </c>
      <c r="H47" s="164">
        <f t="shared" si="22"/>
        <v>3.6300000000000097</v>
      </c>
      <c r="I47" s="165">
        <f t="shared" si="23"/>
        <v>-19.069999999999993</v>
      </c>
      <c r="J47" s="165">
        <f t="shared" si="29"/>
        <v>80.44102564102565</v>
      </c>
      <c r="K47" s="165"/>
      <c r="L47" s="165"/>
      <c r="M47" s="165"/>
      <c r="N47" s="165">
        <v>86.37</v>
      </c>
      <c r="O47" s="165">
        <f t="shared" si="24"/>
        <v>11.129999999999995</v>
      </c>
      <c r="P47" s="218">
        <f t="shared" si="25"/>
        <v>1.1288641889544981</v>
      </c>
      <c r="Q47" s="165">
        <v>41.15</v>
      </c>
      <c r="R47" s="165">
        <f t="shared" si="26"/>
        <v>37.28000000000001</v>
      </c>
      <c r="S47" s="218">
        <f t="shared" si="27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1"/>
        <v>1.4210854715202004E-14</v>
      </c>
      <c r="W47" s="165">
        <f t="shared" si="28"/>
        <v>1.000000000000002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0"/>
        <v>266.99</v>
      </c>
      <c r="H48" s="164">
        <f t="shared" si="22"/>
        <v>266.99</v>
      </c>
      <c r="I48" s="165">
        <f t="shared" si="23"/>
        <v>176.99</v>
      </c>
      <c r="J48" s="165">
        <f t="shared" si="29"/>
        <v>124.24520547945205</v>
      </c>
      <c r="K48" s="165"/>
      <c r="L48" s="165"/>
      <c r="M48" s="165"/>
      <c r="N48" s="165">
        <v>791.33</v>
      </c>
      <c r="O48" s="165">
        <f t="shared" si="24"/>
        <v>-61.33000000000004</v>
      </c>
      <c r="P48" s="218">
        <f t="shared" si="25"/>
        <v>0.9224975673865518</v>
      </c>
      <c r="Q48" s="165">
        <v>428.63</v>
      </c>
      <c r="R48" s="165">
        <f t="shared" si="26"/>
        <v>478.36</v>
      </c>
      <c r="S48" s="218">
        <f t="shared" si="27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1"/>
        <v>34.120000000000005</v>
      </c>
      <c r="W48" s="165">
        <f t="shared" si="28"/>
        <v>1.5686666666666667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0"/>
        <v>23.38</v>
      </c>
      <c r="H49" s="164">
        <f t="shared" si="22"/>
        <v>23.38</v>
      </c>
      <c r="I49" s="165">
        <f t="shared" si="23"/>
        <v>23.38</v>
      </c>
      <c r="J49" s="165"/>
      <c r="K49" s="165"/>
      <c r="L49" s="165"/>
      <c r="M49" s="165"/>
      <c r="N49" s="165">
        <v>0</v>
      </c>
      <c r="O49" s="165">
        <f t="shared" si="24"/>
        <v>0</v>
      </c>
      <c r="P49" s="218" t="e">
        <f t="shared" si="25"/>
        <v>#DIV/0!</v>
      </c>
      <c r="Q49" s="165"/>
      <c r="R49" s="165">
        <f t="shared" si="26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1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0"/>
        <v>5825.24</v>
      </c>
      <c r="H50" s="164">
        <f t="shared" si="22"/>
        <v>5825.24</v>
      </c>
      <c r="I50" s="165">
        <f t="shared" si="23"/>
        <v>3765.24</v>
      </c>
      <c r="J50" s="165">
        <f t="shared" si="29"/>
        <v>134.22945454545453</v>
      </c>
      <c r="K50" s="165"/>
      <c r="L50" s="165"/>
      <c r="M50" s="165"/>
      <c r="N50" s="165">
        <v>11422.5</v>
      </c>
      <c r="O50" s="165">
        <f t="shared" si="24"/>
        <v>-422.5</v>
      </c>
      <c r="P50" s="218">
        <f t="shared" si="25"/>
        <v>0.9630115999124534</v>
      </c>
      <c r="Q50" s="165">
        <v>8067.74</v>
      </c>
      <c r="R50" s="165">
        <f t="shared" si="26"/>
        <v>6697.5</v>
      </c>
      <c r="S50" s="218">
        <f t="shared" si="27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1"/>
        <v>851.4200000000001</v>
      </c>
      <c r="W50" s="165">
        <f t="shared" si="28"/>
        <v>1.85142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0"/>
        <v>203.04000000000002</v>
      </c>
      <c r="H51" s="164">
        <f t="shared" si="22"/>
        <v>203.04000000000002</v>
      </c>
      <c r="I51" s="165">
        <f t="shared" si="23"/>
        <v>128.04000000000002</v>
      </c>
      <c r="J51" s="165">
        <f t="shared" si="29"/>
        <v>141.30322580645162</v>
      </c>
      <c r="K51" s="165"/>
      <c r="L51" s="165"/>
      <c r="M51" s="165"/>
      <c r="N51" s="165">
        <v>323.25</v>
      </c>
      <c r="O51" s="165">
        <f t="shared" si="24"/>
        <v>-13.25</v>
      </c>
      <c r="P51" s="218">
        <f t="shared" si="25"/>
        <v>0.9590100541376644</v>
      </c>
      <c r="Q51" s="165">
        <v>210.12</v>
      </c>
      <c r="R51" s="165">
        <f t="shared" si="26"/>
        <v>227.92000000000002</v>
      </c>
      <c r="S51" s="218">
        <f t="shared" si="27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1"/>
        <v>36.80000000000001</v>
      </c>
      <c r="W51" s="165">
        <f t="shared" si="28"/>
        <v>2.4720000000000004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0"/>
        <v>12.280000000000001</v>
      </c>
      <c r="H52" s="164">
        <f t="shared" si="22"/>
        <v>12.280000000000001</v>
      </c>
      <c r="I52" s="165">
        <f t="shared" si="23"/>
        <v>9.280000000000001</v>
      </c>
      <c r="J52" s="165">
        <f t="shared" si="29"/>
        <v>146.4</v>
      </c>
      <c r="K52" s="165"/>
      <c r="L52" s="165"/>
      <c r="M52" s="165"/>
      <c r="N52" s="165">
        <v>22.36</v>
      </c>
      <c r="O52" s="165">
        <f t="shared" si="24"/>
        <v>-2.3599999999999994</v>
      </c>
      <c r="P52" s="218">
        <f t="shared" si="25"/>
        <v>0.8944543828264758</v>
      </c>
      <c r="Q52" s="165">
        <v>16.68</v>
      </c>
      <c r="R52" s="165">
        <f t="shared" si="26"/>
        <v>12.600000000000001</v>
      </c>
      <c r="S52" s="218">
        <f t="shared" si="27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1"/>
        <v>-3.3999999999999986</v>
      </c>
      <c r="W52" s="165">
        <f t="shared" si="28"/>
        <v>-2.3999999999999986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0"/>
        <v>-586.6700000000001</v>
      </c>
      <c r="H53" s="164">
        <f t="shared" si="22"/>
        <v>-586.6700000000001</v>
      </c>
      <c r="I53" s="165">
        <f t="shared" si="23"/>
        <v>-2401.67</v>
      </c>
      <c r="J53" s="165">
        <f t="shared" si="29"/>
        <v>66.98735395189004</v>
      </c>
      <c r="K53" s="165"/>
      <c r="L53" s="165"/>
      <c r="M53" s="165"/>
      <c r="N53" s="165">
        <v>7230.43</v>
      </c>
      <c r="O53" s="165">
        <f t="shared" si="24"/>
        <v>44.56999999999971</v>
      </c>
      <c r="P53" s="218">
        <f t="shared" si="25"/>
        <v>1.0061642253641898</v>
      </c>
      <c r="Q53" s="165">
        <v>5625.22</v>
      </c>
      <c r="R53" s="165">
        <f t="shared" si="26"/>
        <v>-751.8900000000003</v>
      </c>
      <c r="S53" s="218">
        <f t="shared" si="27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1"/>
        <v>-65.01000000000022</v>
      </c>
      <c r="W53" s="165">
        <f t="shared" si="28"/>
        <v>0.8925454545454542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0"/>
        <v>-263.03</v>
      </c>
      <c r="H54" s="164">
        <f t="shared" si="22"/>
        <v>-263.03</v>
      </c>
      <c r="I54" s="165">
        <f t="shared" si="23"/>
        <v>-573.03</v>
      </c>
      <c r="J54" s="165">
        <f t="shared" si="29"/>
        <v>52.2475</v>
      </c>
      <c r="K54" s="165"/>
      <c r="L54" s="165"/>
      <c r="M54" s="165"/>
      <c r="N54" s="165">
        <v>5161.34</v>
      </c>
      <c r="O54" s="165">
        <f t="shared" si="24"/>
        <v>-3961.34</v>
      </c>
      <c r="P54" s="218">
        <f t="shared" si="25"/>
        <v>0.23249776220903873</v>
      </c>
      <c r="Q54" s="165">
        <v>4925.62</v>
      </c>
      <c r="R54" s="165">
        <f t="shared" si="26"/>
        <v>-4298.65</v>
      </c>
      <c r="S54" s="218">
        <f t="shared" si="27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1"/>
        <v>-24.019999999999982</v>
      </c>
      <c r="W54" s="165">
        <f t="shared" si="28"/>
        <v>0.7598000000000001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0"/>
        <v>-211.98000000000002</v>
      </c>
      <c r="H55" s="105">
        <f t="shared" si="22"/>
        <v>-211.98000000000002</v>
      </c>
      <c r="I55" s="104">
        <f t="shared" si="23"/>
        <v>-469.98</v>
      </c>
      <c r="J55" s="104">
        <f t="shared" si="29"/>
        <v>52.90781563126252</v>
      </c>
      <c r="K55" s="104"/>
      <c r="L55" s="104"/>
      <c r="M55" s="104"/>
      <c r="N55" s="104">
        <v>835.21</v>
      </c>
      <c r="O55" s="104">
        <f t="shared" si="24"/>
        <v>162.78999999999996</v>
      </c>
      <c r="P55" s="109">
        <f t="shared" si="25"/>
        <v>1.1949090647861016</v>
      </c>
      <c r="Q55" s="104">
        <v>643.11</v>
      </c>
      <c r="R55" s="165">
        <f t="shared" si="26"/>
        <v>-115.09000000000003</v>
      </c>
      <c r="S55" s="218">
        <f t="shared" si="27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1"/>
        <v>-18.960000000000036</v>
      </c>
      <c r="W55" s="104">
        <f t="shared" si="28"/>
        <v>0.7629999999999996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0"/>
        <v>0.15</v>
      </c>
      <c r="H56" s="105">
        <f t="shared" si="22"/>
        <v>0.15</v>
      </c>
      <c r="I56" s="104">
        <f t="shared" si="23"/>
        <v>-0.85</v>
      </c>
      <c r="J56" s="104">
        <f t="shared" si="29"/>
        <v>15</v>
      </c>
      <c r="K56" s="104"/>
      <c r="L56" s="104"/>
      <c r="M56" s="104"/>
      <c r="N56" s="104">
        <v>0.38</v>
      </c>
      <c r="O56" s="104">
        <f t="shared" si="24"/>
        <v>0.62</v>
      </c>
      <c r="P56" s="109">
        <f t="shared" si="25"/>
        <v>2.6315789473684212</v>
      </c>
      <c r="Q56" s="104">
        <v>0.27</v>
      </c>
      <c r="R56" s="165">
        <f t="shared" si="26"/>
        <v>-0.12000000000000002</v>
      </c>
      <c r="S56" s="218">
        <f t="shared" si="27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1"/>
        <v>0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0"/>
        <v>0</v>
      </c>
      <c r="H57" s="105">
        <f t="shared" si="22"/>
        <v>0</v>
      </c>
      <c r="I57" s="104">
        <f t="shared" si="23"/>
        <v>-1</v>
      </c>
      <c r="J57" s="104">
        <f t="shared" si="29"/>
        <v>0</v>
      </c>
      <c r="K57" s="104"/>
      <c r="L57" s="104"/>
      <c r="M57" s="104"/>
      <c r="N57" s="104">
        <v>0.02</v>
      </c>
      <c r="O57" s="104">
        <f t="shared" si="24"/>
        <v>0.98</v>
      </c>
      <c r="P57" s="109">
        <f t="shared" si="25"/>
        <v>50</v>
      </c>
      <c r="Q57" s="104">
        <v>0.02</v>
      </c>
      <c r="R57" s="165">
        <f t="shared" si="26"/>
        <v>-0.02</v>
      </c>
      <c r="S57" s="218">
        <f t="shared" si="27"/>
        <v>0</v>
      </c>
      <c r="T57" s="105">
        <f>E57-серпень!E57</f>
        <v>0</v>
      </c>
      <c r="U57" s="144">
        <f>F57-серпень!F57</f>
        <v>0</v>
      </c>
      <c r="V57" s="106">
        <f t="shared" si="21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0"/>
        <v>-51.2</v>
      </c>
      <c r="H58" s="105">
        <f t="shared" si="22"/>
        <v>-51.2</v>
      </c>
      <c r="I58" s="104">
        <f t="shared" si="23"/>
        <v>-101.2</v>
      </c>
      <c r="J58" s="104">
        <f t="shared" si="29"/>
        <v>49.4</v>
      </c>
      <c r="K58" s="104"/>
      <c r="L58" s="104"/>
      <c r="M58" s="104"/>
      <c r="N58" s="104">
        <v>4325.74</v>
      </c>
      <c r="O58" s="104">
        <f t="shared" si="24"/>
        <v>-4125.74</v>
      </c>
      <c r="P58" s="109">
        <f t="shared" si="25"/>
        <v>0.04623486386144336</v>
      </c>
      <c r="Q58" s="104">
        <v>4282.22</v>
      </c>
      <c r="R58" s="165">
        <f t="shared" si="26"/>
        <v>-4183.42</v>
      </c>
      <c r="S58" s="218">
        <f t="shared" si="27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1"/>
        <v>-5.060000000000002</v>
      </c>
      <c r="W58" s="104">
        <f t="shared" si="28"/>
        <v>0.7469999999999999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0"/>
        <v>-0.45999999999999996</v>
      </c>
      <c r="H59" s="164">
        <f t="shared" si="22"/>
        <v>-0.45999999999999996</v>
      </c>
      <c r="I59" s="165">
        <f t="shared" si="23"/>
        <v>-0.45999999999999996</v>
      </c>
      <c r="J59" s="165">
        <f t="shared" si="29"/>
        <v>81.60000000000001</v>
      </c>
      <c r="K59" s="165"/>
      <c r="L59" s="165"/>
      <c r="M59" s="165"/>
      <c r="N59" s="165">
        <v>2.46</v>
      </c>
      <c r="O59" s="165">
        <f t="shared" si="24"/>
        <v>0.040000000000000036</v>
      </c>
      <c r="P59" s="218">
        <f t="shared" si="25"/>
        <v>1.016260162601626</v>
      </c>
      <c r="Q59" s="165">
        <v>2.46</v>
      </c>
      <c r="R59" s="165">
        <f t="shared" si="26"/>
        <v>-0.41999999999999993</v>
      </c>
      <c r="S59" s="218">
        <f t="shared" si="27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1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0"/>
        <v>361.5600000000004</v>
      </c>
      <c r="H60" s="164">
        <f t="shared" si="22"/>
        <v>361.5600000000004</v>
      </c>
      <c r="I60" s="165">
        <f t="shared" si="23"/>
        <v>-588.4399999999996</v>
      </c>
      <c r="J60" s="165">
        <f t="shared" si="29"/>
        <v>91.99401360544218</v>
      </c>
      <c r="K60" s="165"/>
      <c r="L60" s="165"/>
      <c r="M60" s="165"/>
      <c r="N60" s="165">
        <v>6525.16</v>
      </c>
      <c r="O60" s="165">
        <f t="shared" si="24"/>
        <v>824.8400000000001</v>
      </c>
      <c r="P60" s="218">
        <f t="shared" si="25"/>
        <v>1.1264091608481632</v>
      </c>
      <c r="Q60" s="165">
        <v>5154.13</v>
      </c>
      <c r="R60" s="165">
        <f t="shared" si="26"/>
        <v>1607.4300000000003</v>
      </c>
      <c r="S60" s="218">
        <f t="shared" si="27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1"/>
        <v>544.2300000000005</v>
      </c>
      <c r="W60" s="165">
        <f t="shared" si="28"/>
        <v>2.600676470588237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0"/>
        <v>0</v>
      </c>
      <c r="H61" s="164">
        <f t="shared" si="22"/>
        <v>0</v>
      </c>
      <c r="I61" s="165">
        <f t="shared" si="23"/>
        <v>0</v>
      </c>
      <c r="J61" s="165" t="e">
        <f t="shared" si="29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6"/>
        <v>0</v>
      </c>
      <c r="S61" s="218" t="e">
        <f t="shared" si="27"/>
        <v>#DIV/0!</v>
      </c>
      <c r="T61" s="157">
        <f>E61-серпень!E61</f>
        <v>0</v>
      </c>
      <c r="U61" s="160">
        <f>F61-серпень!F61</f>
        <v>0</v>
      </c>
      <c r="V61" s="161">
        <f t="shared" si="21"/>
        <v>0</v>
      </c>
      <c r="W61" s="165" t="e">
        <f t="shared" si="28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>
        <f t="shared" si="20"/>
        <v>1567.87</v>
      </c>
      <c r="H62" s="195">
        <f t="shared" si="22"/>
        <v>1567.87</v>
      </c>
      <c r="I62" s="254">
        <f t="shared" si="23"/>
        <v>1567.87</v>
      </c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>
        <f t="shared" si="26"/>
        <v>564.8999999999999</v>
      </c>
      <c r="S62" s="305">
        <f t="shared" si="27"/>
        <v>1.563227215170942</v>
      </c>
      <c r="T62" s="195"/>
      <c r="U62" s="179">
        <f>F62-серпень!F62</f>
        <v>161.01999999999998</v>
      </c>
      <c r="V62" s="166">
        <f t="shared" si="21"/>
        <v>161.01999999999998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0"/>
        <v>0</v>
      </c>
      <c r="H63" s="164">
        <f t="shared" si="22"/>
        <v>0</v>
      </c>
      <c r="I63" s="165">
        <f t="shared" si="23"/>
        <v>0</v>
      </c>
      <c r="J63" s="165" t="e">
        <f t="shared" si="29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6"/>
        <v>0</v>
      </c>
      <c r="S63" s="218" t="e">
        <f t="shared" si="27"/>
        <v>#DIV/0!</v>
      </c>
      <c r="T63" s="157">
        <f>E63-серпень!E63</f>
        <v>0</v>
      </c>
      <c r="U63" s="160">
        <f>F63-серпень!F63</f>
        <v>0</v>
      </c>
      <c r="V63" s="161">
        <f t="shared" si="21"/>
        <v>0</v>
      </c>
      <c r="W63" s="165" t="e">
        <f t="shared" si="28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0"/>
        <v>-29.86</v>
      </c>
      <c r="H64" s="164">
        <f t="shared" si="22"/>
        <v>-29.86</v>
      </c>
      <c r="I64" s="165">
        <f t="shared" si="23"/>
        <v>-99.86</v>
      </c>
      <c r="J64" s="165">
        <f t="shared" si="29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6"/>
        <v>-98.79</v>
      </c>
      <c r="S64" s="218">
        <f t="shared" si="27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1"/>
        <v>-10</v>
      </c>
      <c r="W64" s="165">
        <f t="shared" si="28"/>
        <v>0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0"/>
        <v>22.919999999999998</v>
      </c>
      <c r="H65" s="164">
        <f t="shared" si="22"/>
        <v>22.919999999999998</v>
      </c>
      <c r="I65" s="165">
        <f t="shared" si="23"/>
        <v>19.22</v>
      </c>
      <c r="J65" s="165">
        <f t="shared" si="29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6"/>
        <v>20.7</v>
      </c>
      <c r="S65" s="218">
        <f t="shared" si="27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1"/>
        <v>2.0700000000000003</v>
      </c>
      <c r="W65" s="165">
        <f t="shared" si="28"/>
        <v>2.7250000000000014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0"/>
        <v>-5.17</v>
      </c>
      <c r="H66" s="164">
        <f t="shared" si="22"/>
        <v>-5.17</v>
      </c>
      <c r="I66" s="165">
        <f t="shared" si="23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6"/>
        <v>-6.1899999999999995</v>
      </c>
      <c r="S66" s="218">
        <f t="shared" si="27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1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0" ref="R74:R86">F74-Q74</f>
        <v>1.19</v>
      </c>
      <c r="S74" s="214">
        <f aca="true" t="shared" si="31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2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3" ref="O75:O86">D75-N75</f>
        <v>0</v>
      </c>
      <c r="P75" s="214" t="e">
        <f aca="true" t="shared" si="34" ref="P75:P86">D75/N75</f>
        <v>#DIV/0!</v>
      </c>
      <c r="Q75" s="187">
        <v>0</v>
      </c>
      <c r="R75" s="187">
        <f t="shared" si="30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5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2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3"/>
        <v>99587.04</v>
      </c>
      <c r="P76" s="209">
        <f t="shared" si="34"/>
        <v>22.56034977343532</v>
      </c>
      <c r="Q76" s="167">
        <v>1553.95</v>
      </c>
      <c r="R76" s="167">
        <f t="shared" si="30"/>
        <v>-1550.14</v>
      </c>
      <c r="S76" s="209">
        <f t="shared" si="31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5"/>
        <v>-21500</v>
      </c>
      <c r="W76" s="167">
        <f>U76/T76*100</f>
        <v>0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2"/>
        <v>-20201.54</v>
      </c>
      <c r="H77" s="164">
        <f>F77/E77*100</f>
        <v>23.56587211502081</v>
      </c>
      <c r="I77" s="167">
        <f aca="true" t="shared" si="36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3"/>
        <v>43564.229999999996</v>
      </c>
      <c r="P77" s="209">
        <f t="shared" si="34"/>
        <v>5.174510361956999</v>
      </c>
      <c r="Q77" s="167">
        <v>6903.45</v>
      </c>
      <c r="R77" s="167">
        <f t="shared" si="30"/>
        <v>-674.9899999999998</v>
      </c>
      <c r="S77" s="209">
        <f t="shared" si="31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5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2"/>
        <v>-16176.6</v>
      </c>
      <c r="H78" s="164">
        <f>F78/E78*100</f>
        <v>41.70594594594594</v>
      </c>
      <c r="I78" s="167">
        <f t="shared" si="36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3"/>
        <v>66406.81</v>
      </c>
      <c r="P78" s="209">
        <f t="shared" si="34"/>
        <v>6.273231802267733</v>
      </c>
      <c r="Q78" s="167">
        <v>12116.42</v>
      </c>
      <c r="R78" s="167">
        <f t="shared" si="30"/>
        <v>-543.0200000000004</v>
      </c>
      <c r="S78" s="209">
        <f t="shared" si="31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5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2"/>
        <v>1</v>
      </c>
      <c r="H79" s="164">
        <f>F79/E79*100</f>
        <v>111.11111111111111</v>
      </c>
      <c r="I79" s="167">
        <f t="shared" si="36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3"/>
        <v>-1</v>
      </c>
      <c r="P79" s="209">
        <f t="shared" si="34"/>
        <v>0.9230769230769231</v>
      </c>
      <c r="Q79" s="167">
        <v>10</v>
      </c>
      <c r="R79" s="167">
        <f t="shared" si="30"/>
        <v>0</v>
      </c>
      <c r="S79" s="209">
        <f t="shared" si="31"/>
        <v>1</v>
      </c>
      <c r="T79" s="157">
        <f>E79-серпень!E79</f>
        <v>1</v>
      </c>
      <c r="U79" s="160">
        <f>F79-серпень!F79</f>
        <v>1</v>
      </c>
      <c r="V79" s="167">
        <f t="shared" si="35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2"/>
        <v>-75873.33</v>
      </c>
      <c r="H80" s="186">
        <f>F80/E80*100</f>
        <v>19.01575425076583</v>
      </c>
      <c r="I80" s="187">
        <f t="shared" si="36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3"/>
        <v>209557.08</v>
      </c>
      <c r="P80" s="214">
        <f t="shared" si="34"/>
        <v>8.575917674555646</v>
      </c>
      <c r="Q80" s="187">
        <v>20583.82</v>
      </c>
      <c r="R80" s="167">
        <f t="shared" si="30"/>
        <v>-2768.1500000000015</v>
      </c>
      <c r="S80" s="209">
        <f t="shared" si="31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5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2"/>
        <v>19.14</v>
      </c>
      <c r="H81" s="164"/>
      <c r="I81" s="167">
        <f t="shared" si="36"/>
        <v>-1.8599999999999994</v>
      </c>
      <c r="J81" s="167"/>
      <c r="K81" s="167"/>
      <c r="L81" s="167"/>
      <c r="M81" s="167"/>
      <c r="N81" s="167">
        <v>69.99</v>
      </c>
      <c r="O81" s="167">
        <f t="shared" si="33"/>
        <v>-29.989999999999995</v>
      </c>
      <c r="P81" s="209">
        <f t="shared" si="34"/>
        <v>0.5715102157451065</v>
      </c>
      <c r="Q81" s="167">
        <v>35.78</v>
      </c>
      <c r="R81" s="167">
        <f t="shared" si="30"/>
        <v>2.3599999999999994</v>
      </c>
      <c r="S81" s="209">
        <f t="shared" si="31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5"/>
        <v>-15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2"/>
        <v>0</v>
      </c>
      <c r="H82" s="164"/>
      <c r="I82" s="167">
        <f t="shared" si="36"/>
        <v>0</v>
      </c>
      <c r="J82" s="190"/>
      <c r="K82" s="190"/>
      <c r="L82" s="190"/>
      <c r="M82" s="190"/>
      <c r="N82" s="190"/>
      <c r="O82" s="167">
        <f t="shared" si="33"/>
        <v>0</v>
      </c>
      <c r="P82" s="209" t="e">
        <f t="shared" si="34"/>
        <v>#DIV/0!</v>
      </c>
      <c r="Q82" s="167">
        <v>0</v>
      </c>
      <c r="R82" s="167">
        <f t="shared" si="30"/>
        <v>0</v>
      </c>
      <c r="S82" s="209" t="e">
        <f t="shared" si="31"/>
        <v>#DIV/0!</v>
      </c>
      <c r="T82" s="157">
        <f>E82-серпень!E82</f>
        <v>0</v>
      </c>
      <c r="U82" s="160">
        <f>F82-серпень!F82</f>
        <v>0</v>
      </c>
      <c r="V82" s="167">
        <f t="shared" si="35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2"/>
        <v>181.73000000000047</v>
      </c>
      <c r="H83" s="164">
        <f>F83/E83*100</f>
        <v>102.84232916777454</v>
      </c>
      <c r="I83" s="167">
        <f t="shared" si="36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3"/>
        <v>7.319999999999709</v>
      </c>
      <c r="P83" s="209">
        <f t="shared" si="34"/>
        <v>1.0008763654300177</v>
      </c>
      <c r="Q83" s="167">
        <v>6825.67</v>
      </c>
      <c r="R83" s="167">
        <f t="shared" si="30"/>
        <v>-250.23999999999978</v>
      </c>
      <c r="S83" s="209">
        <f t="shared" si="31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5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2"/>
        <v>0.08</v>
      </c>
      <c r="H84" s="164"/>
      <c r="I84" s="167">
        <f t="shared" si="36"/>
        <v>0.08</v>
      </c>
      <c r="J84" s="167"/>
      <c r="K84" s="167"/>
      <c r="L84" s="167"/>
      <c r="M84" s="167"/>
      <c r="N84" s="167">
        <v>1.48</v>
      </c>
      <c r="O84" s="167">
        <f t="shared" si="33"/>
        <v>-1.48</v>
      </c>
      <c r="P84" s="209">
        <f t="shared" si="34"/>
        <v>0</v>
      </c>
      <c r="Q84" s="167">
        <v>1.22</v>
      </c>
      <c r="R84" s="167">
        <f t="shared" si="30"/>
        <v>-1.14</v>
      </c>
      <c r="S84" s="209">
        <f t="shared" si="31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5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2"/>
        <v>200.95000000000073</v>
      </c>
      <c r="H85" s="186">
        <f>F85/E85*100</f>
        <v>103.1336254619739</v>
      </c>
      <c r="I85" s="187">
        <f t="shared" si="36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3"/>
        <v>-24.149999999999636</v>
      </c>
      <c r="P85" s="214">
        <f t="shared" si="34"/>
        <v>0.9971332419294529</v>
      </c>
      <c r="Q85" s="187">
        <v>6862.67</v>
      </c>
      <c r="R85" s="167">
        <f t="shared" si="30"/>
        <v>-249.01999999999953</v>
      </c>
      <c r="S85" s="209">
        <f t="shared" si="31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5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2"/>
        <v>-8.740000000000002</v>
      </c>
      <c r="H86" s="164">
        <f>F86/E86*100</f>
        <v>74.06528189910979</v>
      </c>
      <c r="I86" s="167">
        <f t="shared" si="36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3"/>
        <v>2.6700000000000017</v>
      </c>
      <c r="P86" s="209">
        <f t="shared" si="34"/>
        <v>1.075573167279932</v>
      </c>
      <c r="Q86" s="187">
        <v>26.87</v>
      </c>
      <c r="R86" s="167">
        <f t="shared" si="30"/>
        <v>-1.9100000000000001</v>
      </c>
      <c r="S86" s="209">
        <f t="shared" si="31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5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1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1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1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 t="e">
        <f>IF(V67&lt;0,ABS(V67/C91),0)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55"/>
      <c r="V93" s="355"/>
    </row>
    <row r="94" spans="3:22" ht="15">
      <c r="C94" s="81">
        <v>43006</v>
      </c>
      <c r="D94" s="29">
        <v>10724.7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43005</v>
      </c>
      <c r="D95" s="29">
        <v>4636.5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f>'[1]залишки'!$G$6/1000</f>
        <v>1008.39976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6" sqref="O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230</v>
      </c>
      <c r="O3" s="385" t="s">
        <v>235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227</v>
      </c>
      <c r="F4" s="368" t="s">
        <v>33</v>
      </c>
      <c r="G4" s="356" t="s">
        <v>228</v>
      </c>
      <c r="H4" s="370" t="s">
        <v>229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234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231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55"/>
      <c r="P93" s="355"/>
    </row>
    <row r="94" spans="3:16" ht="15">
      <c r="C94" s="81">
        <v>42977</v>
      </c>
      <c r="D94" s="29">
        <v>9672.2</v>
      </c>
      <c r="G94" s="351"/>
      <c r="H94" s="351"/>
      <c r="I94" s="118"/>
      <c r="J94" s="295"/>
      <c r="K94" s="295"/>
      <c r="L94" s="295"/>
      <c r="M94" s="295"/>
      <c r="N94" s="295"/>
      <c r="O94" s="355"/>
      <c r="P94" s="355"/>
    </row>
    <row r="95" spans="3:16" ht="15.75" customHeight="1">
      <c r="C95" s="81">
        <v>42976</v>
      </c>
      <c r="D95" s="29">
        <v>5224.7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218</v>
      </c>
      <c r="O3" s="385" t="s">
        <v>220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219</v>
      </c>
      <c r="F4" s="368" t="s">
        <v>33</v>
      </c>
      <c r="G4" s="356" t="s">
        <v>221</v>
      </c>
      <c r="H4" s="370" t="s">
        <v>222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226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225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55"/>
      <c r="P93" s="355"/>
    </row>
    <row r="94" spans="3:16" ht="15">
      <c r="C94" s="81">
        <v>42944</v>
      </c>
      <c r="D94" s="29">
        <v>13586.1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42943</v>
      </c>
      <c r="D95" s="29">
        <v>6106.3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4" t="s">
        <v>216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212</v>
      </c>
      <c r="O3" s="385" t="s">
        <v>213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209</v>
      </c>
      <c r="F4" s="368" t="s">
        <v>33</v>
      </c>
      <c r="G4" s="356" t="s">
        <v>210</v>
      </c>
      <c r="H4" s="370" t="s">
        <v>211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217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214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55"/>
      <c r="P93" s="355"/>
    </row>
    <row r="94" spans="3:16" ht="15" hidden="1">
      <c r="C94" s="81">
        <v>42913</v>
      </c>
      <c r="D94" s="29">
        <v>9872.9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 hidden="1">
      <c r="C95" s="81">
        <v>42912</v>
      </c>
      <c r="D95" s="29">
        <v>4876.1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 hidden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 hidden="1">
      <c r="B97" s="349" t="s">
        <v>56</v>
      </c>
      <c r="C97" s="350"/>
      <c r="D97" s="133">
        <v>225.52589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207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201</v>
      </c>
      <c r="O3" s="385" t="s">
        <v>202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198</v>
      </c>
      <c r="F4" s="368" t="s">
        <v>33</v>
      </c>
      <c r="G4" s="356" t="s">
        <v>199</v>
      </c>
      <c r="H4" s="370" t="s">
        <v>200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208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204</v>
      </c>
      <c r="L5" s="360"/>
      <c r="M5" s="361"/>
      <c r="N5" s="371"/>
      <c r="O5" s="373"/>
      <c r="P5" s="357"/>
      <c r="Q5" s="358"/>
      <c r="R5" s="366" t="s">
        <v>203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55"/>
      <c r="P93" s="355"/>
    </row>
    <row r="94" spans="3:16" ht="15">
      <c r="C94" s="81">
        <v>42885</v>
      </c>
      <c r="D94" s="29">
        <v>10664.9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42884</v>
      </c>
      <c r="D95" s="29">
        <v>6919.44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1135.71022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191</v>
      </c>
      <c r="O3" s="385" t="s">
        <v>190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187</v>
      </c>
      <c r="F4" s="368" t="s">
        <v>33</v>
      </c>
      <c r="G4" s="356" t="s">
        <v>188</v>
      </c>
      <c r="H4" s="370" t="s">
        <v>189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197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192</v>
      </c>
      <c r="L5" s="360"/>
      <c r="M5" s="361"/>
      <c r="N5" s="371"/>
      <c r="O5" s="373"/>
      <c r="P5" s="357"/>
      <c r="Q5" s="358"/>
      <c r="R5" s="366" t="s">
        <v>193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55"/>
      <c r="P93" s="355"/>
    </row>
    <row r="94" spans="3:16" ht="15">
      <c r="C94" s="81">
        <v>42852</v>
      </c>
      <c r="D94" s="29">
        <v>13266.8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42851</v>
      </c>
      <c r="D95" s="29">
        <v>6064.2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102.57358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4" t="s">
        <v>185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  <c r="T1" s="246"/>
      <c r="U1" s="249"/>
      <c r="V1" s="259"/>
      <c r="W1" s="259"/>
    </row>
    <row r="2" spans="2:23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163</v>
      </c>
      <c r="O3" s="385" t="s">
        <v>164</v>
      </c>
      <c r="P3" s="385"/>
      <c r="Q3" s="385"/>
      <c r="R3" s="385"/>
      <c r="S3" s="38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6"/>
      <c r="B4" s="378"/>
      <c r="C4" s="379"/>
      <c r="D4" s="380"/>
      <c r="E4" s="386" t="s">
        <v>153</v>
      </c>
      <c r="F4" s="368" t="s">
        <v>33</v>
      </c>
      <c r="G4" s="356" t="s">
        <v>162</v>
      </c>
      <c r="H4" s="370" t="s">
        <v>176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186</v>
      </c>
      <c r="P4" s="356" t="s">
        <v>49</v>
      </c>
      <c r="Q4" s="35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169</v>
      </c>
      <c r="L5" s="360"/>
      <c r="M5" s="361"/>
      <c r="N5" s="371"/>
      <c r="O5" s="373"/>
      <c r="P5" s="357"/>
      <c r="Q5" s="358"/>
      <c r="R5" s="359" t="s">
        <v>102</v>
      </c>
      <c r="S5" s="36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55"/>
      <c r="P93" s="355"/>
    </row>
    <row r="94" spans="3:16" ht="15">
      <c r="C94" s="81">
        <v>42824</v>
      </c>
      <c r="D94" s="29">
        <v>11112.7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42823</v>
      </c>
      <c r="D95" s="29">
        <v>8830.3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1399.2856000000002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4" t="s">
        <v>151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144</v>
      </c>
      <c r="O3" s="385" t="s">
        <v>148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149</v>
      </c>
      <c r="F4" s="368" t="s">
        <v>33</v>
      </c>
      <c r="G4" s="356" t="s">
        <v>145</v>
      </c>
      <c r="H4" s="370" t="s">
        <v>146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152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147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55"/>
      <c r="P90" s="355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42790</v>
      </c>
      <c r="D92" s="29">
        <v>4206.9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v>7713.34596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2017-10-11T09:42:27Z</cp:lastPrinted>
  <dcterms:created xsi:type="dcterms:W3CDTF">2003-07-28T11:27:56Z</dcterms:created>
  <dcterms:modified xsi:type="dcterms:W3CDTF">2017-10-11T11:17:18Z</dcterms:modified>
  <cp:category/>
  <cp:version/>
  <cp:contentType/>
  <cp:contentStatus/>
</cp:coreProperties>
</file>